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activeTab="0"/>
  </bookViews>
  <sheets>
    <sheet name="表紙" sheetId="1" r:id="rId1"/>
    <sheet name="裏方" sheetId="2" r:id="rId2"/>
  </sheets>
  <definedNames/>
  <calcPr fullCalcOnLoad="1"/>
</workbook>
</file>

<file path=xl/sharedStrings.xml><?xml version="1.0" encoding="utf-8"?>
<sst xmlns="http://schemas.openxmlformats.org/spreadsheetml/2006/main" count="79" uniqueCount="56">
  <si>
    <t>ω</t>
  </si>
  <si>
    <t>Tweeter</t>
  </si>
  <si>
    <t>Tweeter R</t>
  </si>
  <si>
    <t>C</t>
  </si>
  <si>
    <t>L</t>
  </si>
  <si>
    <t>coil I [I]</t>
  </si>
  <si>
    <t>capa V[R]</t>
  </si>
  <si>
    <t>capa V[I]</t>
  </si>
  <si>
    <t>V[R]</t>
  </si>
  <si>
    <t>I[R]*R</t>
  </si>
  <si>
    <t>I[I]*I</t>
  </si>
  <si>
    <t>V[I]</t>
  </si>
  <si>
    <t>I[A}*R</t>
  </si>
  <si>
    <t>θ</t>
  </si>
  <si>
    <t>gain</t>
  </si>
  <si>
    <t>Woofer R</t>
  </si>
  <si>
    <t>L</t>
  </si>
  <si>
    <t>C</t>
  </si>
  <si>
    <t>capa I [I]</t>
  </si>
  <si>
    <t>coil V[R]</t>
  </si>
  <si>
    <t>coil V[I]</t>
  </si>
  <si>
    <t>距離差cm</t>
  </si>
  <si>
    <t>直列キャパシタ前後電圧の実数成分</t>
  </si>
  <si>
    <t>直列キャパシタ前後電圧の虚数成分</t>
  </si>
  <si>
    <t>電源電圧の虚数成分</t>
  </si>
  <si>
    <t>並列コイルの電流の虚数成分</t>
  </si>
  <si>
    <t>Tweeter電流を(1,0)とした時の計算</t>
  </si>
  <si>
    <t>電源電圧の実数成分</t>
  </si>
  <si>
    <t>tweeter電流の実数成分</t>
  </si>
  <si>
    <t>tweeter電流の絶対値</t>
  </si>
  <si>
    <t>tweeter電流の電源電圧との位相差</t>
  </si>
  <si>
    <t>並列キャパシタの電流の虚数成分</t>
  </si>
  <si>
    <t>Woofer電流を(1,0)とした時の計算</t>
  </si>
  <si>
    <t>直列コイル前後電圧の実数成分</t>
  </si>
  <si>
    <t>直列コイル前後電圧の虚数成分</t>
  </si>
  <si>
    <t>woofer電流の実数成分</t>
  </si>
  <si>
    <t>woofer電流の絶対値</t>
  </si>
  <si>
    <t>woofer電流の電源電圧との位相差</t>
  </si>
  <si>
    <t>I[I]</t>
  </si>
  <si>
    <t>I[R]</t>
  </si>
  <si>
    <t>I[A}</t>
  </si>
  <si>
    <t>I[A]</t>
  </si>
  <si>
    <t>距離差を考慮したI[R]</t>
  </si>
  <si>
    <t>距離差を考慮したI[I]</t>
  </si>
  <si>
    <t>I'[R]</t>
  </si>
  <si>
    <t>I'[I]</t>
  </si>
  <si>
    <t>正相接続時の合計電流</t>
  </si>
  <si>
    <t>逆相接続時の合計電流</t>
  </si>
  <si>
    <t>電源電圧＝（１＊woofer抵抗)とした時の電流値計算</t>
  </si>
  <si>
    <t>電源電圧＝（１＊tweeter抵抗)とした時の電流値計算</t>
  </si>
  <si>
    <t xml:space="preserve">Tweeter </t>
  </si>
  <si>
    <t>R(Ω）</t>
  </si>
  <si>
    <t>C（μF）</t>
  </si>
  <si>
    <t>L（mH）</t>
  </si>
  <si>
    <t>距離差(cm)</t>
  </si>
  <si>
    <t>＊Wooferが耳から遠ざかる側が＋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</si>
</sst>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35"/>
          <c:w val="0.9825"/>
          <c:h val="0.95275"/>
        </c:manualLayout>
      </c:layout>
      <c:scatterChart>
        <c:scatterStyle val="smoothMarker"/>
        <c:varyColors val="0"/>
        <c:ser>
          <c:idx val="1"/>
          <c:order val="0"/>
          <c:tx>
            <c:v>T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'裏方'!$F$5:$F$38</c:f>
              <c:numCache>
                <c:ptCount val="34"/>
                <c:pt idx="0">
                  <c:v>20</c:v>
                </c:pt>
                <c:pt idx="1">
                  <c:v>25</c:v>
                </c:pt>
                <c:pt idx="2">
                  <c:v>32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320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3200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  <c:pt idx="31">
                  <c:v>25000</c:v>
                </c:pt>
                <c:pt idx="32">
                  <c:v>32000</c:v>
                </c:pt>
                <c:pt idx="33">
                  <c:v>40000</c:v>
                </c:pt>
              </c:numCache>
            </c:numRef>
          </c:xVal>
          <c:yVal>
            <c:numRef>
              <c:f>'裏方'!$Q$5:$Q$38</c:f>
              <c:numCache>
                <c:ptCount val="34"/>
                <c:pt idx="0">
                  <c:v>-67.40405885450899</c:v>
                </c:pt>
                <c:pt idx="1">
                  <c:v>-63.52752926599344</c:v>
                </c:pt>
                <c:pt idx="2">
                  <c:v>-59.238902818432976</c:v>
                </c:pt>
                <c:pt idx="3">
                  <c:v>-55.36217639440298</c:v>
                </c:pt>
                <c:pt idx="4">
                  <c:v>-51.48527315758649</c:v>
                </c:pt>
                <c:pt idx="5">
                  <c:v>-47.46964786368888</c:v>
                </c:pt>
                <c:pt idx="6">
                  <c:v>-43.31838718821817</c:v>
                </c:pt>
                <c:pt idx="7">
                  <c:v>-39.44019302077879</c:v>
                </c:pt>
                <c:pt idx="8">
                  <c:v>-35.561244963138115</c:v>
                </c:pt>
                <c:pt idx="9">
                  <c:v>-31.26909483127828</c:v>
                </c:pt>
                <c:pt idx="10">
                  <c:v>-27.389011542375307</c:v>
                </c:pt>
                <c:pt idx="11">
                  <c:v>-23.510965176527353</c:v>
                </c:pt>
                <c:pt idx="12">
                  <c:v>-19.23197048467292</c:v>
                </c:pt>
                <c:pt idx="13">
                  <c:v>-15.39669545628601</c:v>
                </c:pt>
                <c:pt idx="14">
                  <c:v>-11.647414974620041</c:v>
                </c:pt>
                <c:pt idx="15">
                  <c:v>-7.987639053723459</c:v>
                </c:pt>
                <c:pt idx="16">
                  <c:v>-4.721026126228949</c:v>
                </c:pt>
                <c:pt idx="17">
                  <c:v>-2.462190403108973</c:v>
                </c:pt>
                <c:pt idx="18">
                  <c:v>-1.090553991061476</c:v>
                </c:pt>
                <c:pt idx="19">
                  <c:v>-0.36824242883670777</c:v>
                </c:pt>
                <c:pt idx="20">
                  <c:v>-0.1101656910158571</c:v>
                </c:pt>
                <c:pt idx="21">
                  <c:v>-0.016334947758677092</c:v>
                </c:pt>
                <c:pt idx="22">
                  <c:v>0.013303117888511708</c:v>
                </c:pt>
                <c:pt idx="23">
                  <c:v>0.016932707843380752</c:v>
                </c:pt>
                <c:pt idx="24">
                  <c:v>0.014279420898023632</c:v>
                </c:pt>
                <c:pt idx="25">
                  <c:v>0.010417840105562164</c:v>
                </c:pt>
                <c:pt idx="26">
                  <c:v>0.0070302131523575975</c:v>
                </c:pt>
                <c:pt idx="27">
                  <c:v>0.004713261918819763</c:v>
                </c:pt>
                <c:pt idx="28">
                  <c:v>0.0031040278861073187</c:v>
                </c:pt>
                <c:pt idx="29">
                  <c:v>0.0019315354086867167</c:v>
                </c:pt>
                <c:pt idx="30">
                  <c:v>0.0012495255760924008</c:v>
                </c:pt>
                <c:pt idx="31">
                  <c:v>0.0008051601890055485</c:v>
                </c:pt>
                <c:pt idx="32">
                  <c:v>0.0004937404527734023</c:v>
                </c:pt>
                <c:pt idx="33">
                  <c:v>0.0003168273616866764</c:v>
                </c:pt>
              </c:numCache>
            </c:numRef>
          </c:yVal>
          <c:smooth val="1"/>
        </c:ser>
        <c:ser>
          <c:idx val="0"/>
          <c:order val="1"/>
          <c:tx>
            <c:v>W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'裏方'!$F$5:$F$38</c:f>
              <c:numCache>
                <c:ptCount val="34"/>
                <c:pt idx="0">
                  <c:v>20</c:v>
                </c:pt>
                <c:pt idx="1">
                  <c:v>25</c:v>
                </c:pt>
                <c:pt idx="2">
                  <c:v>32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320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3200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  <c:pt idx="31">
                  <c:v>25000</c:v>
                </c:pt>
                <c:pt idx="32">
                  <c:v>32000</c:v>
                </c:pt>
                <c:pt idx="33">
                  <c:v>40000</c:v>
                </c:pt>
              </c:numCache>
            </c:numRef>
          </c:xVal>
          <c:yVal>
            <c:numRef>
              <c:f>'裏方'!$AD$5:$AD$38</c:f>
              <c:numCache>
                <c:ptCount val="34"/>
                <c:pt idx="0">
                  <c:v>0.0002306786982972343</c:v>
                </c:pt>
                <c:pt idx="1">
                  <c:v>0.0003597468915932024</c:v>
                </c:pt>
                <c:pt idx="2">
                  <c:v>0.0005874085373191619</c:v>
                </c:pt>
                <c:pt idx="3">
                  <c:v>0.0009133122450643076</c:v>
                </c:pt>
                <c:pt idx="4">
                  <c:v>0.0014160287392953894</c:v>
                </c:pt>
                <c:pt idx="5">
                  <c:v>0.0022195179343917327</c:v>
                </c:pt>
                <c:pt idx="6">
                  <c:v>0.00350269187062573</c:v>
                </c:pt>
                <c:pt idx="7">
                  <c:v>0.005296338987742475</c:v>
                </c:pt>
                <c:pt idx="8">
                  <c:v>0.007843876306165046</c:v>
                </c:pt>
                <c:pt idx="9">
                  <c:v>0.011595222251263308</c:v>
                </c:pt>
                <c:pt idx="10">
                  <c:v>0.015277990831984448</c:v>
                </c:pt>
                <c:pt idx="11">
                  <c:v>0.01692383635767104</c:v>
                </c:pt>
                <c:pt idx="12">
                  <c:v>0.007519742297374191</c:v>
                </c:pt>
                <c:pt idx="13">
                  <c:v>-0.033605749637968405</c:v>
                </c:pt>
                <c:pt idx="14">
                  <c:v>-0.1607257882942599</c:v>
                </c:pt>
                <c:pt idx="15">
                  <c:v>-0.5157716721001916</c:v>
                </c:pt>
                <c:pt idx="16">
                  <c:v>-1.3991362461401606</c:v>
                </c:pt>
                <c:pt idx="17">
                  <c:v>-3.01670104334244</c:v>
                </c:pt>
                <c:pt idx="18">
                  <c:v>-5.5214651516172</c:v>
                </c:pt>
                <c:pt idx="19">
                  <c:v>-9.087552375307164</c:v>
                </c:pt>
                <c:pt idx="20">
                  <c:v>-12.705876157808573</c:v>
                </c:pt>
                <c:pt idx="21">
                  <c:v>-16.488445934873653</c:v>
                </c:pt>
                <c:pt idx="22">
                  <c:v>-20.74720665514119</c:v>
                </c:pt>
                <c:pt idx="23">
                  <c:v>-24.619977585508583</c:v>
                </c:pt>
                <c:pt idx="24">
                  <c:v>-28.499031392776196</c:v>
                </c:pt>
                <c:pt idx="25">
                  <c:v>-32.51771477827117</c:v>
                </c:pt>
                <c:pt idx="26">
                  <c:v>-36.671079906758855</c:v>
                </c:pt>
                <c:pt idx="27">
                  <c:v>-40.54979737831465</c:v>
                </c:pt>
                <c:pt idx="28">
                  <c:v>-44.42780713266962</c:v>
                </c:pt>
                <c:pt idx="29">
                  <c:v>-48.71737841106177</c:v>
                </c:pt>
                <c:pt idx="30">
                  <c:v>-52.594460941216624</c:v>
                </c:pt>
                <c:pt idx="31">
                  <c:v>-56.47130582692597</c:v>
                </c:pt>
                <c:pt idx="32">
                  <c:v>-60.760016032576935</c:v>
                </c:pt>
                <c:pt idx="33">
                  <c:v>-64.63659346599027</c:v>
                </c:pt>
              </c:numCache>
            </c:numRef>
          </c:yVal>
          <c:smooth val="1"/>
        </c:ser>
        <c:ser>
          <c:idx val="6"/>
          <c:order val="2"/>
          <c:tx>
            <c:v>+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'裏方'!$F$5:$F$38</c:f>
              <c:numCache>
                <c:ptCount val="34"/>
                <c:pt idx="0">
                  <c:v>20</c:v>
                </c:pt>
                <c:pt idx="1">
                  <c:v>25</c:v>
                </c:pt>
                <c:pt idx="2">
                  <c:v>32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320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3200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  <c:pt idx="31">
                  <c:v>25000</c:v>
                </c:pt>
                <c:pt idx="32">
                  <c:v>32000</c:v>
                </c:pt>
                <c:pt idx="33">
                  <c:v>40000</c:v>
                </c:pt>
              </c:numCache>
            </c:numRef>
          </c:xVal>
          <c:yVal>
            <c:numRef>
              <c:f>'裏方'!$AJ$5:$AJ$38</c:f>
              <c:numCache>
                <c:ptCount val="34"/>
                <c:pt idx="0">
                  <c:v>-0.003473504278963077</c:v>
                </c:pt>
                <c:pt idx="1">
                  <c:v>-0.005428733417749015</c:v>
                </c:pt>
                <c:pt idx="2">
                  <c:v>-0.008898456048510472</c:v>
                </c:pt>
                <c:pt idx="3">
                  <c:v>-0.013912907217238556</c:v>
                </c:pt>
                <c:pt idx="4">
                  <c:v>-0.021761074024853076</c:v>
                </c:pt>
                <c:pt idx="5">
                  <c:v>-0.034605353086564684</c:v>
                </c:pt>
                <c:pt idx="6">
                  <c:v>-0.055954637508112456</c:v>
                </c:pt>
                <c:pt idx="7">
                  <c:v>-0.08778546808723413</c:v>
                </c:pt>
                <c:pt idx="8">
                  <c:v>-0.1380381581889237</c:v>
                </c:pt>
                <c:pt idx="9">
                  <c:v>-0.2287158211610289</c:v>
                </c:pt>
                <c:pt idx="10">
                  <c:v>-0.3631882363302042</c:v>
                </c:pt>
                <c:pt idx="11">
                  <c:v>-0.5819076622961751</c:v>
                </c:pt>
                <c:pt idx="12">
                  <c:v>-0.9963928559632439</c:v>
                </c:pt>
                <c:pt idx="13">
                  <c:v>-1.6577759862154262</c:v>
                </c:pt>
                <c:pt idx="14">
                  <c:v>-2.8524932856673892</c:v>
                </c:pt>
                <c:pt idx="15">
                  <c:v>-5.293227096522477</c:v>
                </c:pt>
                <c:pt idx="16">
                  <c:v>-11.355791822555217</c:v>
                </c:pt>
                <c:pt idx="17">
                  <c:v>-26.636059224549484</c:v>
                </c:pt>
                <c:pt idx="18">
                  <c:v>-9.058457857009945</c:v>
                </c:pt>
                <c:pt idx="19">
                  <c:v>-4.332853311178665</c:v>
                </c:pt>
                <c:pt idx="20">
                  <c:v>-2.43170069178222</c:v>
                </c:pt>
                <c:pt idx="21">
                  <c:v>-1.4290269610147286</c:v>
                </c:pt>
                <c:pt idx="22">
                  <c:v>-0.8213137850022335</c:v>
                </c:pt>
                <c:pt idx="23">
                  <c:v>-0.5079033037897959</c:v>
                </c:pt>
                <c:pt idx="24">
                  <c:v>-0.31794215437866785</c:v>
                </c:pt>
                <c:pt idx="25">
                  <c:v>-0.19735638789122945</c:v>
                </c:pt>
                <c:pt idx="26">
                  <c:v>-0.12123577300885473</c:v>
                </c:pt>
                <c:pt idx="27">
                  <c:v>-0.07715846677061802</c:v>
                </c:pt>
                <c:pt idx="28">
                  <c:v>-0.049204899630629836</c:v>
                </c:pt>
                <c:pt idx="29">
                  <c:v>-0.02995782432812564</c:v>
                </c:pt>
                <c:pt idx="30">
                  <c:v>-0.019146172591969147</c:v>
                </c:pt>
                <c:pt idx="31">
                  <c:v>-0.012242568273614963</c:v>
                </c:pt>
                <c:pt idx="32">
                  <c:v>-0.007467630086262111</c:v>
                </c:pt>
                <c:pt idx="33">
                  <c:v>-0.004777609064055806</c:v>
                </c:pt>
              </c:numCache>
            </c:numRef>
          </c:yVal>
          <c:smooth val="1"/>
        </c:ser>
        <c:ser>
          <c:idx val="7"/>
          <c:order val="3"/>
          <c:tx>
            <c:v>-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'裏方'!$F$5:$F$38</c:f>
              <c:numCache>
                <c:ptCount val="34"/>
                <c:pt idx="0">
                  <c:v>20</c:v>
                </c:pt>
                <c:pt idx="1">
                  <c:v>25</c:v>
                </c:pt>
                <c:pt idx="2">
                  <c:v>32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320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3200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  <c:pt idx="31">
                  <c:v>25000</c:v>
                </c:pt>
                <c:pt idx="32">
                  <c:v>32000</c:v>
                </c:pt>
                <c:pt idx="33">
                  <c:v>40000</c:v>
                </c:pt>
              </c:numCache>
            </c:numRef>
          </c:xVal>
          <c:yVal>
            <c:numRef>
              <c:f>'裏方'!$AP$5:$AP$38</c:f>
              <c:numCache>
                <c:ptCount val="34"/>
                <c:pt idx="0">
                  <c:v>0.003933282663693542</c:v>
                </c:pt>
                <c:pt idx="1">
                  <c:v>0.006144372190999638</c:v>
                </c:pt>
                <c:pt idx="2">
                  <c:v>0.01006292490577409</c:v>
                </c:pt>
                <c:pt idx="3">
                  <c:v>0.015714267483098097</c:v>
                </c:pt>
                <c:pt idx="4">
                  <c:v>0.024531451139109456</c:v>
                </c:pt>
                <c:pt idx="5">
                  <c:v>0.03888892437624698</c:v>
                </c:pt>
                <c:pt idx="6">
                  <c:v>0.06255578484259808</c:v>
                </c:pt>
                <c:pt idx="7">
                  <c:v>0.0973912076688691</c:v>
                </c:pt>
                <c:pt idx="8">
                  <c:v>0.1513161958931451</c:v>
                </c:pt>
                <c:pt idx="9">
                  <c:v>0.24543622451693525</c:v>
                </c:pt>
                <c:pt idx="10">
                  <c:v>0.3779397309093949</c:v>
                </c:pt>
                <c:pt idx="11">
                  <c:v>0.5771194428743095</c:v>
                </c:pt>
                <c:pt idx="12">
                  <c:v>0.9073288546763503</c:v>
                </c:pt>
                <c:pt idx="13">
                  <c:v>1.3341755431658733</c:v>
                </c:pt>
                <c:pt idx="14">
                  <c:v>1.8912448052374384</c:v>
                </c:pt>
                <c:pt idx="15">
                  <c:v>2.5487202998138825</c:v>
                </c:pt>
                <c:pt idx="16">
                  <c:v>3.118365966246891</c:v>
                </c:pt>
                <c:pt idx="17">
                  <c:v>3.2855784612223955</c:v>
                </c:pt>
                <c:pt idx="18">
                  <c:v>2.9941200950910596</c:v>
                </c:pt>
                <c:pt idx="19">
                  <c:v>2.3437385451872275</c:v>
                </c:pt>
                <c:pt idx="20">
                  <c:v>1.7199283412121333</c:v>
                </c:pt>
                <c:pt idx="21">
                  <c:v>1.198413034007972</c:v>
                </c:pt>
                <c:pt idx="22">
                  <c:v>0.774706315505848</c:v>
                </c:pt>
                <c:pt idx="23">
                  <c:v>0.5118549662355621</c:v>
                </c:pt>
                <c:pt idx="24">
                  <c:v>0.33426077697921774</c:v>
                </c:pt>
                <c:pt idx="25">
                  <c:v>0.21333781523524845</c:v>
                </c:pt>
                <c:pt idx="26">
                  <c:v>0.13342960491168923</c:v>
                </c:pt>
                <c:pt idx="27">
                  <c:v>0.08582048204287136</c:v>
                </c:pt>
                <c:pt idx="28">
                  <c:v>0.05509982083071391</c:v>
                </c:pt>
                <c:pt idx="29">
                  <c:v>0.0337042447465141</c:v>
                </c:pt>
                <c:pt idx="30">
                  <c:v>0.021597443930154846</c:v>
                </c:pt>
                <c:pt idx="31">
                  <c:v>0.013833318071589079</c:v>
                </c:pt>
                <c:pt idx="32">
                  <c:v>0.008447820387766673</c:v>
                </c:pt>
                <c:pt idx="33">
                  <c:v>0.005408277556751282</c:v>
                </c:pt>
              </c:numCache>
            </c:numRef>
          </c:yVal>
          <c:smooth val="1"/>
        </c:ser>
        <c:axId val="8303552"/>
        <c:axId val="7623105"/>
      </c:scatterChart>
      <c:scatterChart>
        <c:scatterStyle val="lineMarker"/>
        <c:varyColors val="0"/>
        <c:ser>
          <c:idx val="2"/>
          <c:order val="4"/>
          <c:tx>
            <c:v>T θ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'裏方'!$F$5:$F$38</c:f>
              <c:numCache>
                <c:ptCount val="34"/>
                <c:pt idx="0">
                  <c:v>20</c:v>
                </c:pt>
                <c:pt idx="1">
                  <c:v>25</c:v>
                </c:pt>
                <c:pt idx="2">
                  <c:v>32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320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3200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  <c:pt idx="31">
                  <c:v>25000</c:v>
                </c:pt>
                <c:pt idx="32">
                  <c:v>32000</c:v>
                </c:pt>
                <c:pt idx="33">
                  <c:v>40000</c:v>
                </c:pt>
              </c:numCache>
            </c:numRef>
          </c:xVal>
          <c:yVal>
            <c:numRef>
              <c:f>'裏方'!$P$5:$P$38</c:f>
              <c:numCache>
                <c:ptCount val="34"/>
                <c:pt idx="0">
                  <c:v>178.37932011421495</c:v>
                </c:pt>
                <c:pt idx="1">
                  <c:v>177.97407334056408</c:v>
                </c:pt>
                <c:pt idx="2">
                  <c:v>177.40651867176695</c:v>
                </c:pt>
                <c:pt idx="3">
                  <c:v>176.7575085523909</c:v>
                </c:pt>
                <c:pt idx="4">
                  <c:v>175.94553686567255</c:v>
                </c:pt>
                <c:pt idx="5">
                  <c:v>174.88849897994496</c:v>
                </c:pt>
                <c:pt idx="6">
                  <c:v>173.5030540528732</c:v>
                </c:pt>
                <c:pt idx="7">
                  <c:v>171.86736159180515</c:v>
                </c:pt>
                <c:pt idx="8">
                  <c:v>169.81183289237325</c:v>
                </c:pt>
                <c:pt idx="9">
                  <c:v>166.90866570127042</c:v>
                </c:pt>
                <c:pt idx="10">
                  <c:v>163.54583830731855</c:v>
                </c:pt>
                <c:pt idx="11">
                  <c:v>159.26014933696246</c:v>
                </c:pt>
                <c:pt idx="12">
                  <c:v>153.0773129315794</c:v>
                </c:pt>
                <c:pt idx="13">
                  <c:v>145.71503416275132</c:v>
                </c:pt>
                <c:pt idx="14">
                  <c:v>136.06002654445788</c:v>
                </c:pt>
                <c:pt idx="15">
                  <c:v>122.93381536796655</c:v>
                </c:pt>
                <c:pt idx="16">
                  <c:v>105.69537396232884</c:v>
                </c:pt>
                <c:pt idx="17">
                  <c:v>87.33000738072808</c:v>
                </c:pt>
                <c:pt idx="18">
                  <c:v>69.36361028370506</c:v>
                </c:pt>
                <c:pt idx="19">
                  <c:v>52.60997977761676</c:v>
                </c:pt>
                <c:pt idx="20">
                  <c:v>40.9033530724591</c:v>
                </c:pt>
                <c:pt idx="21">
                  <c:v>31.972850852617377</c:v>
                </c:pt>
                <c:pt idx="22">
                  <c:v>24.525575679633718</c:v>
                </c:pt>
                <c:pt idx="23">
                  <c:v>19.403472050466817</c:v>
                </c:pt>
                <c:pt idx="24">
                  <c:v>15.408161687772106</c:v>
                </c:pt>
                <c:pt idx="25">
                  <c:v>12.167719441402811</c:v>
                </c:pt>
                <c:pt idx="26">
                  <c:v>9.550675497332877</c:v>
                </c:pt>
                <c:pt idx="27">
                  <c:v>7.625671258834862</c:v>
                </c:pt>
                <c:pt idx="28">
                  <c:v>6.092892536068347</c:v>
                </c:pt>
                <c:pt idx="29">
                  <c:v>4.7559241416530575</c:v>
                </c:pt>
                <c:pt idx="30">
                  <c:v>3.8028647756058436</c:v>
                </c:pt>
                <c:pt idx="31">
                  <c:v>3.0413310954485304</c:v>
                </c:pt>
                <c:pt idx="32">
                  <c:v>2.3755196518491775</c:v>
                </c:pt>
                <c:pt idx="33">
                  <c:v>1.9001809159910819</c:v>
                </c:pt>
              </c:numCache>
            </c:numRef>
          </c:yVal>
          <c:smooth val="1"/>
        </c:ser>
        <c:ser>
          <c:idx val="3"/>
          <c:order val="5"/>
          <c:tx>
            <c:v>W θ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'裏方'!$F$5:$F$38</c:f>
              <c:numCache>
                <c:ptCount val="34"/>
                <c:pt idx="0">
                  <c:v>20</c:v>
                </c:pt>
                <c:pt idx="1">
                  <c:v>25</c:v>
                </c:pt>
                <c:pt idx="2">
                  <c:v>32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320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3200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  <c:pt idx="31">
                  <c:v>25000</c:v>
                </c:pt>
                <c:pt idx="32">
                  <c:v>32000</c:v>
                </c:pt>
                <c:pt idx="33">
                  <c:v>40000</c:v>
                </c:pt>
              </c:numCache>
            </c:numRef>
          </c:xVal>
          <c:yVal>
            <c:numRef>
              <c:f>'裏方'!$AC$5:$AC$38</c:f>
              <c:numCache>
                <c:ptCount val="34"/>
                <c:pt idx="0">
                  <c:v>-1.6202589684699173</c:v>
                </c:pt>
                <c:pt idx="1">
                  <c:v>-2.0255057421207923</c:v>
                </c:pt>
                <c:pt idx="2">
                  <c:v>-2.5930604109179214</c:v>
                </c:pt>
                <c:pt idx="3">
                  <c:v>-3.2420705302939683</c:v>
                </c:pt>
                <c:pt idx="4">
                  <c:v>-4.0540422170123005</c:v>
                </c:pt>
                <c:pt idx="5">
                  <c:v>-5.111080102739883</c:v>
                </c:pt>
                <c:pt idx="6">
                  <c:v>-6.49652502981167</c:v>
                </c:pt>
                <c:pt idx="7">
                  <c:v>-8.132217490879732</c:v>
                </c:pt>
                <c:pt idx="8">
                  <c:v>-10.187746190311614</c:v>
                </c:pt>
                <c:pt idx="9">
                  <c:v>-13.090913381414435</c:v>
                </c:pt>
                <c:pt idx="10">
                  <c:v>-16.453740775366338</c:v>
                </c:pt>
                <c:pt idx="11">
                  <c:v>-20.73942974572243</c:v>
                </c:pt>
                <c:pt idx="12">
                  <c:v>-26.92226615110547</c:v>
                </c:pt>
                <c:pt idx="13">
                  <c:v>-34.28454491993353</c:v>
                </c:pt>
                <c:pt idx="14">
                  <c:v>-43.93955253822698</c:v>
                </c:pt>
                <c:pt idx="15">
                  <c:v>-57.065763714718344</c:v>
                </c:pt>
                <c:pt idx="16">
                  <c:v>-74.30420512035602</c:v>
                </c:pt>
                <c:pt idx="17">
                  <c:v>-92.6695717019568</c:v>
                </c:pt>
                <c:pt idx="18">
                  <c:v>-110.63596879897983</c:v>
                </c:pt>
                <c:pt idx="19">
                  <c:v>-127.3895993050681</c:v>
                </c:pt>
                <c:pt idx="20">
                  <c:v>-139.0962260102258</c:v>
                </c:pt>
                <c:pt idx="21">
                  <c:v>-148.02672823006748</c:v>
                </c:pt>
                <c:pt idx="22">
                  <c:v>-155.47400340305114</c:v>
                </c:pt>
                <c:pt idx="23">
                  <c:v>-160.59610703221804</c:v>
                </c:pt>
                <c:pt idx="24">
                  <c:v>-164.59141739491275</c:v>
                </c:pt>
                <c:pt idx="25">
                  <c:v>-167.83185964128202</c:v>
                </c:pt>
                <c:pt idx="26">
                  <c:v>-170.44890358535199</c:v>
                </c:pt>
                <c:pt idx="27">
                  <c:v>-172.37390782385</c:v>
                </c:pt>
                <c:pt idx="28">
                  <c:v>-173.90668654661653</c:v>
                </c:pt>
                <c:pt idx="29">
                  <c:v>-175.24365494103182</c:v>
                </c:pt>
                <c:pt idx="30">
                  <c:v>-176.19671430707902</c:v>
                </c:pt>
                <c:pt idx="31">
                  <c:v>-176.95824798723635</c:v>
                </c:pt>
                <c:pt idx="32">
                  <c:v>-177.62405943083567</c:v>
                </c:pt>
                <c:pt idx="33">
                  <c:v>-178.0993981666938</c:v>
                </c:pt>
              </c:numCache>
            </c:numRef>
          </c:yVal>
          <c:smooth val="1"/>
        </c:ser>
        <c:ser>
          <c:idx val="4"/>
          <c:order val="6"/>
          <c:tx>
            <c:v>+ θ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'裏方'!$F$5:$F$38</c:f>
              <c:numCache>
                <c:ptCount val="34"/>
                <c:pt idx="0">
                  <c:v>20</c:v>
                </c:pt>
                <c:pt idx="1">
                  <c:v>25</c:v>
                </c:pt>
                <c:pt idx="2">
                  <c:v>32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320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3200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  <c:pt idx="31">
                  <c:v>25000</c:v>
                </c:pt>
                <c:pt idx="32">
                  <c:v>32000</c:v>
                </c:pt>
                <c:pt idx="33">
                  <c:v>40000</c:v>
                </c:pt>
              </c:numCache>
            </c:numRef>
          </c:xVal>
          <c:yVal>
            <c:numRef>
              <c:f>'裏方'!$AI$5:$AI$38</c:f>
              <c:numCache>
                <c:ptCount val="34"/>
                <c:pt idx="0">
                  <c:v>-1.6202589684699173</c:v>
                </c:pt>
                <c:pt idx="1">
                  <c:v>-2.0255057421207923</c:v>
                </c:pt>
                <c:pt idx="2">
                  <c:v>-2.5930604109179214</c:v>
                </c:pt>
                <c:pt idx="3">
                  <c:v>-3.2420705302939683</c:v>
                </c:pt>
                <c:pt idx="4">
                  <c:v>-4.0540422170123</c:v>
                </c:pt>
                <c:pt idx="5">
                  <c:v>-5.111080102739882</c:v>
                </c:pt>
                <c:pt idx="6">
                  <c:v>-6.49652502981167</c:v>
                </c:pt>
                <c:pt idx="7">
                  <c:v>-8.132217490879732</c:v>
                </c:pt>
                <c:pt idx="8">
                  <c:v>-10.187746190311614</c:v>
                </c:pt>
                <c:pt idx="9">
                  <c:v>-13.090913381414435</c:v>
                </c:pt>
                <c:pt idx="10">
                  <c:v>-16.453740775366338</c:v>
                </c:pt>
                <c:pt idx="11">
                  <c:v>-20.73942974572243</c:v>
                </c:pt>
                <c:pt idx="12">
                  <c:v>-26.92226615110547</c:v>
                </c:pt>
                <c:pt idx="13">
                  <c:v>-34.28454491993353</c:v>
                </c:pt>
                <c:pt idx="14">
                  <c:v>-43.93955253822697</c:v>
                </c:pt>
                <c:pt idx="15">
                  <c:v>-57.065763714718344</c:v>
                </c:pt>
                <c:pt idx="16">
                  <c:v>-74.30420512035604</c:v>
                </c:pt>
                <c:pt idx="17">
                  <c:v>87.3300073807282</c:v>
                </c:pt>
                <c:pt idx="18">
                  <c:v>69.36361028370506</c:v>
                </c:pt>
                <c:pt idx="19">
                  <c:v>52.60997977761677</c:v>
                </c:pt>
                <c:pt idx="20">
                  <c:v>40.9033530724591</c:v>
                </c:pt>
                <c:pt idx="21">
                  <c:v>31.972850852617377</c:v>
                </c:pt>
                <c:pt idx="22">
                  <c:v>24.525575679633718</c:v>
                </c:pt>
                <c:pt idx="23">
                  <c:v>19.403472050466817</c:v>
                </c:pt>
                <c:pt idx="24">
                  <c:v>15.408161687772106</c:v>
                </c:pt>
                <c:pt idx="25">
                  <c:v>12.16771944140281</c:v>
                </c:pt>
                <c:pt idx="26">
                  <c:v>9.550675497332877</c:v>
                </c:pt>
                <c:pt idx="27">
                  <c:v>7.625671258834862</c:v>
                </c:pt>
                <c:pt idx="28">
                  <c:v>6.092892536068348</c:v>
                </c:pt>
                <c:pt idx="29">
                  <c:v>4.7559241416530575</c:v>
                </c:pt>
                <c:pt idx="30">
                  <c:v>3.8028647756058436</c:v>
                </c:pt>
                <c:pt idx="31">
                  <c:v>3.0413310954485304</c:v>
                </c:pt>
                <c:pt idx="32">
                  <c:v>2.3755196518491775</c:v>
                </c:pt>
                <c:pt idx="33">
                  <c:v>1.9001809159910819</c:v>
                </c:pt>
              </c:numCache>
            </c:numRef>
          </c:yVal>
          <c:smooth val="1"/>
        </c:ser>
        <c:ser>
          <c:idx val="5"/>
          <c:order val="7"/>
          <c:tx>
            <c:v>- θ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'裏方'!$F$5:$F$38</c:f>
              <c:numCache>
                <c:ptCount val="34"/>
                <c:pt idx="0">
                  <c:v>20</c:v>
                </c:pt>
                <c:pt idx="1">
                  <c:v>25</c:v>
                </c:pt>
                <c:pt idx="2">
                  <c:v>32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320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3200</c:v>
                </c:pt>
                <c:pt idx="23">
                  <c:v>4000</c:v>
                </c:pt>
                <c:pt idx="24">
                  <c:v>5000</c:v>
                </c:pt>
                <c:pt idx="25">
                  <c:v>6300</c:v>
                </c:pt>
                <c:pt idx="26">
                  <c:v>8000</c:v>
                </c:pt>
                <c:pt idx="27">
                  <c:v>10000</c:v>
                </c:pt>
                <c:pt idx="28">
                  <c:v>12500</c:v>
                </c:pt>
                <c:pt idx="29">
                  <c:v>16000</c:v>
                </c:pt>
                <c:pt idx="30">
                  <c:v>20000</c:v>
                </c:pt>
                <c:pt idx="31">
                  <c:v>25000</c:v>
                </c:pt>
                <c:pt idx="32">
                  <c:v>32000</c:v>
                </c:pt>
                <c:pt idx="33">
                  <c:v>40000</c:v>
                </c:pt>
              </c:numCache>
            </c:numRef>
          </c:xVal>
          <c:yVal>
            <c:numRef>
              <c:f>'裏方'!$AO$5:$AO$38</c:f>
              <c:numCache>
                <c:ptCount val="34"/>
                <c:pt idx="0">
                  <c:v>-1.6202589684699173</c:v>
                </c:pt>
                <c:pt idx="1">
                  <c:v>-2.0255057421207923</c:v>
                </c:pt>
                <c:pt idx="2">
                  <c:v>-2.5930604109179214</c:v>
                </c:pt>
                <c:pt idx="3">
                  <c:v>-3.2420705302939683</c:v>
                </c:pt>
                <c:pt idx="4">
                  <c:v>-4.0540422170123005</c:v>
                </c:pt>
                <c:pt idx="5">
                  <c:v>-5.111080102739883</c:v>
                </c:pt>
                <c:pt idx="6">
                  <c:v>-6.49652502981167</c:v>
                </c:pt>
                <c:pt idx="7">
                  <c:v>-8.132217490879732</c:v>
                </c:pt>
                <c:pt idx="8">
                  <c:v>-10.187746190311614</c:v>
                </c:pt>
                <c:pt idx="9">
                  <c:v>-13.090913381414435</c:v>
                </c:pt>
                <c:pt idx="10">
                  <c:v>-16.45374077536633</c:v>
                </c:pt>
                <c:pt idx="11">
                  <c:v>-20.73942974572243</c:v>
                </c:pt>
                <c:pt idx="12">
                  <c:v>-26.922266151105468</c:v>
                </c:pt>
                <c:pt idx="13">
                  <c:v>-34.28454491993353</c:v>
                </c:pt>
                <c:pt idx="14">
                  <c:v>-43.93955253822698</c:v>
                </c:pt>
                <c:pt idx="15">
                  <c:v>-57.065763714718344</c:v>
                </c:pt>
                <c:pt idx="16">
                  <c:v>-74.30420512035602</c:v>
                </c:pt>
                <c:pt idx="17">
                  <c:v>-92.6695717019568</c:v>
                </c:pt>
                <c:pt idx="18">
                  <c:v>-110.6359687989798</c:v>
                </c:pt>
                <c:pt idx="19">
                  <c:v>-127.3895993050681</c:v>
                </c:pt>
                <c:pt idx="20">
                  <c:v>-139.09622601022576</c:v>
                </c:pt>
                <c:pt idx="21">
                  <c:v>-148.02672823006748</c:v>
                </c:pt>
                <c:pt idx="22">
                  <c:v>-155.47400340305114</c:v>
                </c:pt>
                <c:pt idx="23">
                  <c:v>-160.59610703221804</c:v>
                </c:pt>
                <c:pt idx="24">
                  <c:v>-164.59141739491275</c:v>
                </c:pt>
                <c:pt idx="25">
                  <c:v>-167.83185964128208</c:v>
                </c:pt>
                <c:pt idx="26">
                  <c:v>-170.44890358535199</c:v>
                </c:pt>
                <c:pt idx="27">
                  <c:v>-172.37390782385</c:v>
                </c:pt>
                <c:pt idx="28">
                  <c:v>-173.90668654661653</c:v>
                </c:pt>
                <c:pt idx="29">
                  <c:v>-175.24365494103182</c:v>
                </c:pt>
                <c:pt idx="30">
                  <c:v>-176.19671430707902</c:v>
                </c:pt>
                <c:pt idx="31">
                  <c:v>-176.95824798723635</c:v>
                </c:pt>
                <c:pt idx="32">
                  <c:v>-177.62405943083567</c:v>
                </c:pt>
                <c:pt idx="33">
                  <c:v>-178.0993981666938</c:v>
                </c:pt>
              </c:numCache>
            </c:numRef>
          </c:yVal>
          <c:smooth val="1"/>
        </c:ser>
        <c:axId val="1499082"/>
        <c:axId val="13491739"/>
      </c:scatterChart>
      <c:valAx>
        <c:axId val="8303552"/>
        <c:scaling>
          <c:logBase val="10"/>
          <c:orientation val="minMax"/>
          <c:max val="100000"/>
          <c:min val="10"/>
        </c:scaling>
        <c:axPos val="b"/>
        <c:majorGridlines/>
        <c:minorGridlines/>
        <c:delete val="0"/>
        <c:numFmt formatCode="General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23105"/>
        <c:crosses val="autoZero"/>
        <c:crossBetween val="midCat"/>
        <c:dispUnits/>
      </c:valAx>
      <c:valAx>
        <c:axId val="7623105"/>
        <c:scaling>
          <c:orientation val="minMax"/>
          <c:max val="10"/>
          <c:min val="-60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03552"/>
        <c:crossesAt val="1"/>
        <c:crossBetween val="midCat"/>
        <c:dispUnits/>
        <c:majorUnit val="10"/>
        <c:minorUnit val="5"/>
      </c:valAx>
      <c:valAx>
        <c:axId val="1499082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13491739"/>
        <c:crosses val="max"/>
        <c:crossBetween val="midCat"/>
        <c:dispUnits/>
      </c:valAx>
      <c:valAx>
        <c:axId val="13491739"/>
        <c:scaling>
          <c:orientation val="minMax"/>
          <c:max val="450"/>
          <c:min val="-1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9082"/>
        <c:crosses val="max"/>
        <c:crossBetween val="midCat"/>
        <c:dispUnits/>
        <c:majorUnit val="90"/>
        <c:minorUnit val="4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02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28575</xdr:rowOff>
    </xdr:from>
    <xdr:to>
      <xdr:col>10</xdr:col>
      <xdr:colOff>133350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1457325" y="28575"/>
        <a:ext cx="55340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4"/>
  <sheetViews>
    <sheetView tabSelected="1" workbookViewId="0" topLeftCell="A1">
      <selection activeCell="B30" sqref="B30"/>
    </sheetView>
  </sheetViews>
  <sheetFormatPr defaultColWidth="9.00390625" defaultRowHeight="13.5"/>
  <cols>
    <col min="1" max="1" width="10.00390625" style="0" customWidth="1"/>
    <col min="2" max="2" width="8.00390625" style="0" customWidth="1"/>
  </cols>
  <sheetData>
    <row r="3" ht="14.25" thickBot="1">
      <c r="A3" t="s">
        <v>50</v>
      </c>
    </row>
    <row r="4" spans="1:2" ht="14.25" thickBot="1">
      <c r="A4" t="s">
        <v>51</v>
      </c>
      <c r="B4" s="5">
        <v>8</v>
      </c>
    </row>
    <row r="5" spans="1:2" ht="14.25" thickBot="1">
      <c r="A5" t="s">
        <v>52</v>
      </c>
      <c r="B5" s="5">
        <v>15</v>
      </c>
    </row>
    <row r="6" spans="1:2" ht="14.25" thickBot="1">
      <c r="A6" t="s">
        <v>53</v>
      </c>
      <c r="B6" s="5">
        <v>1.8</v>
      </c>
    </row>
    <row r="8" ht="14.25" thickBot="1">
      <c r="A8" t="s">
        <v>15</v>
      </c>
    </row>
    <row r="9" spans="1:2" ht="14.25" thickBot="1">
      <c r="A9" t="s">
        <v>51</v>
      </c>
      <c r="B9" s="5">
        <v>8</v>
      </c>
    </row>
    <row r="10" spans="1:2" ht="14.25" thickBot="1">
      <c r="A10" t="s">
        <v>53</v>
      </c>
      <c r="B10" s="5">
        <v>1.8</v>
      </c>
    </row>
    <row r="11" spans="1:2" ht="14.25" thickBot="1">
      <c r="A11" t="s">
        <v>52</v>
      </c>
      <c r="B11" s="5">
        <v>15</v>
      </c>
    </row>
    <row r="12" ht="14.25" thickBot="1"/>
    <row r="13" spans="1:2" ht="14.25" thickBot="1">
      <c r="A13" t="s">
        <v>54</v>
      </c>
      <c r="B13" s="5">
        <v>0</v>
      </c>
    </row>
    <row r="14" ht="40.5">
      <c r="A14" s="1" t="s">
        <v>55</v>
      </c>
    </row>
  </sheetData>
  <printOptions/>
  <pageMargins left="0.75" right="0.75" top="1" bottom="1" header="0.512" footer="0.512"/>
  <pageSetup horizontalDpi="98" verticalDpi="98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38"/>
  <sheetViews>
    <sheetView workbookViewId="0" topLeftCell="B1">
      <selection activeCell="E9" sqref="E9"/>
    </sheetView>
  </sheetViews>
  <sheetFormatPr defaultColWidth="9.00390625" defaultRowHeight="13.5"/>
  <cols>
    <col min="2" max="2" width="10.125" style="0" bestFit="1" customWidth="1"/>
    <col min="8" max="9" width="13.125" style="0" customWidth="1"/>
    <col min="13" max="13" width="12.125" style="0" customWidth="1"/>
    <col min="15" max="15" width="11.125" style="0" bestFit="1" customWidth="1"/>
    <col min="19" max="20" width="13.125" style="0" bestFit="1" customWidth="1"/>
    <col min="28" max="28" width="13.875" style="0" bestFit="1" customWidth="1"/>
  </cols>
  <sheetData>
    <row r="1" ht="14.25" thickBot="1">
      <c r="H1" t="s">
        <v>1</v>
      </c>
    </row>
    <row r="2" spans="8:42" ht="15" thickBot="1" thickTop="1">
      <c r="H2" s="2" t="s">
        <v>26</v>
      </c>
      <c r="I2" s="3"/>
      <c r="J2" s="3"/>
      <c r="K2" s="3"/>
      <c r="L2" s="3"/>
      <c r="M2" s="2" t="s">
        <v>49</v>
      </c>
      <c r="N2" s="3"/>
      <c r="O2" s="3"/>
      <c r="P2" s="3"/>
      <c r="Q2" s="4"/>
      <c r="S2" s="2" t="s">
        <v>32</v>
      </c>
      <c r="T2" s="3"/>
      <c r="U2" s="3"/>
      <c r="V2" s="3"/>
      <c r="W2" s="3"/>
      <c r="X2" s="2" t="s">
        <v>48</v>
      </c>
      <c r="Y2" s="3"/>
      <c r="Z2" s="3"/>
      <c r="AA2" s="3"/>
      <c r="AB2" s="3"/>
      <c r="AC2" s="3"/>
      <c r="AD2" s="4"/>
      <c r="AF2" s="2" t="s">
        <v>46</v>
      </c>
      <c r="AG2" s="3"/>
      <c r="AH2" s="3"/>
      <c r="AI2" s="3"/>
      <c r="AJ2" s="4"/>
      <c r="AL2" s="2" t="s">
        <v>47</v>
      </c>
      <c r="AM2" s="3"/>
      <c r="AN2" s="3"/>
      <c r="AO2" s="3"/>
      <c r="AP2" s="4"/>
    </row>
    <row r="3" spans="8:108" ht="54.75" thickTop="1">
      <c r="H3" s="1" t="s">
        <v>25</v>
      </c>
      <c r="I3" s="1" t="s">
        <v>22</v>
      </c>
      <c r="J3" s="1" t="s">
        <v>23</v>
      </c>
      <c r="K3" s="1" t="s">
        <v>27</v>
      </c>
      <c r="L3" s="1" t="s">
        <v>24</v>
      </c>
      <c r="M3" s="1" t="s">
        <v>28</v>
      </c>
      <c r="N3" s="1" t="s">
        <v>28</v>
      </c>
      <c r="O3" s="1" t="s">
        <v>29</v>
      </c>
      <c r="P3" s="1" t="s">
        <v>30</v>
      </c>
      <c r="Q3" s="1" t="s">
        <v>29</v>
      </c>
      <c r="R3" s="1"/>
      <c r="S3" s="1" t="s">
        <v>31</v>
      </c>
      <c r="T3" s="1" t="s">
        <v>33</v>
      </c>
      <c r="U3" s="1" t="s">
        <v>34</v>
      </c>
      <c r="V3" s="1" t="s">
        <v>27</v>
      </c>
      <c r="W3" s="1" t="s">
        <v>24</v>
      </c>
      <c r="X3" s="1" t="s">
        <v>35</v>
      </c>
      <c r="Y3" s="1" t="s">
        <v>35</v>
      </c>
      <c r="Z3" s="1" t="s">
        <v>36</v>
      </c>
      <c r="AA3" s="1" t="s">
        <v>42</v>
      </c>
      <c r="AB3" s="1" t="s">
        <v>43</v>
      </c>
      <c r="AC3" s="1" t="s">
        <v>37</v>
      </c>
      <c r="AD3" s="1" t="s">
        <v>36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spans="1:42" ht="13.5">
      <c r="A4" t="s">
        <v>2</v>
      </c>
      <c r="B4">
        <f>'表紙'!$B$4</f>
        <v>8</v>
      </c>
      <c r="G4" t="s">
        <v>0</v>
      </c>
      <c r="H4" t="s">
        <v>5</v>
      </c>
      <c r="I4" t="s">
        <v>6</v>
      </c>
      <c r="J4" t="s">
        <v>7</v>
      </c>
      <c r="K4" t="s">
        <v>8</v>
      </c>
      <c r="L4" t="s">
        <v>11</v>
      </c>
      <c r="M4" t="s">
        <v>9</v>
      </c>
      <c r="N4" t="s">
        <v>10</v>
      </c>
      <c r="O4" t="s">
        <v>12</v>
      </c>
      <c r="P4" t="s">
        <v>13</v>
      </c>
      <c r="Q4" t="s">
        <v>14</v>
      </c>
      <c r="S4" t="s">
        <v>18</v>
      </c>
      <c r="T4" t="s">
        <v>19</v>
      </c>
      <c r="U4" t="s">
        <v>20</v>
      </c>
      <c r="V4" t="s">
        <v>8</v>
      </c>
      <c r="W4" t="s">
        <v>11</v>
      </c>
      <c r="X4" t="s">
        <v>39</v>
      </c>
      <c r="Y4" t="s">
        <v>38</v>
      </c>
      <c r="Z4" t="s">
        <v>41</v>
      </c>
      <c r="AA4" t="s">
        <v>44</v>
      </c>
      <c r="AB4" t="s">
        <v>45</v>
      </c>
      <c r="AC4" t="s">
        <v>13</v>
      </c>
      <c r="AD4" t="s">
        <v>14</v>
      </c>
      <c r="AF4" t="s">
        <v>39</v>
      </c>
      <c r="AG4" t="s">
        <v>38</v>
      </c>
      <c r="AH4" t="s">
        <v>40</v>
      </c>
      <c r="AI4" t="s">
        <v>13</v>
      </c>
      <c r="AJ4" t="s">
        <v>14</v>
      </c>
      <c r="AL4" t="s">
        <v>9</v>
      </c>
      <c r="AM4" t="s">
        <v>10</v>
      </c>
      <c r="AN4" t="s">
        <v>12</v>
      </c>
      <c r="AO4" t="s">
        <v>13</v>
      </c>
      <c r="AP4" t="s">
        <v>14</v>
      </c>
    </row>
    <row r="5" spans="1:42" ht="13.5">
      <c r="A5" t="s">
        <v>3</v>
      </c>
      <c r="B5">
        <f>'表紙'!$B$5</f>
        <v>15</v>
      </c>
      <c r="F5">
        <v>20</v>
      </c>
      <c r="G5">
        <f>F5*2*3.1416</f>
        <v>125.664</v>
      </c>
      <c r="H5">
        <f>-$B$4/$B$6/G5*1000</f>
        <v>-35.36768242650596</v>
      </c>
      <c r="I5">
        <f>H5/$B$5/G5*1000000</f>
        <v>-18763.094403332674</v>
      </c>
      <c r="J5">
        <f>-1/$B$5/G5*1000000</f>
        <v>-530.5152363975893</v>
      </c>
      <c r="K5">
        <f>$B$4+I5</f>
        <v>-18755.094403332674</v>
      </c>
      <c r="L5">
        <f>J5</f>
        <v>-530.5152363975893</v>
      </c>
      <c r="M5">
        <f>$B$4*K5/(K5^2+L5^2)</f>
        <v>-0.0004262097515917715</v>
      </c>
      <c r="N5">
        <f>-$B$4*L5/(K5^2+L5^2)</f>
        <v>1.205596528911568E-05</v>
      </c>
      <c r="O5">
        <f>(M5^2+N5^2)^0.5</f>
        <v>0.0004263802277908439</v>
      </c>
      <c r="P5">
        <f>ATAN2(M5,N5)*180/3.1416</f>
        <v>178.37932011421495</v>
      </c>
      <c r="Q5">
        <f>20*LOG(O5)</f>
        <v>-67.40405885450899</v>
      </c>
      <c r="S5">
        <f>-$B$8*$B$10*G5/1000000</f>
        <v>-0.01507968</v>
      </c>
      <c r="T5">
        <f>S5*$B$9*G5/1000</f>
        <v>-0.003410951233536</v>
      </c>
      <c r="U5">
        <f>$B$9*G5/1000</f>
        <v>0.2261952</v>
      </c>
      <c r="V5">
        <f>$B$8+T5</f>
        <v>7.996589048766464</v>
      </c>
      <c r="W5">
        <f>U5</f>
        <v>0.2261952</v>
      </c>
      <c r="X5">
        <f>$B$8*V5/(V5^2+W5^2)</f>
        <v>0.9996267255921722</v>
      </c>
      <c r="Y5">
        <f>-$B$8*W5/(V5^2+W5^2)</f>
        <v>-0.02827590185537243</v>
      </c>
      <c r="Z5">
        <f>(X5^2+Y5^2)^0.5</f>
        <v>1.0000265582192618</v>
      </c>
      <c r="AA5">
        <f>X5*COS(G5/34000*$B$12)+Y5*SIN(G5/34000*$B$12)</f>
        <v>0.9996267255921722</v>
      </c>
      <c r="AB5">
        <f>-X5*SIN(G5/34000*$B$12)+Y5*COS(G5/34000*$B$12)</f>
        <v>-0.02827590185537243</v>
      </c>
      <c r="AC5">
        <f>ATAN2(AA5,AB5)*180/3.1416</f>
        <v>-1.6202589684699173</v>
      </c>
      <c r="AD5">
        <f>20*LOG(Z5)</f>
        <v>0.0002306786982972343</v>
      </c>
      <c r="AF5">
        <f>AA5+M5</f>
        <v>0.9992005158405804</v>
      </c>
      <c r="AG5">
        <f>AB5+N5</f>
        <v>-0.028263845890083315</v>
      </c>
      <c r="AH5">
        <f>(AF5^2+AG5^2)^0.5</f>
        <v>0.9996001779914709</v>
      </c>
      <c r="AI5">
        <f>ATAN2(AF5,AG5)*180/3.1416</f>
        <v>-1.6202589684699173</v>
      </c>
      <c r="AJ5">
        <f>20*LOG(AH5)</f>
        <v>-0.003473504278963077</v>
      </c>
      <c r="AL5">
        <f>AA5-M5</f>
        <v>1.000052935343764</v>
      </c>
      <c r="AM5">
        <f>AB5-N5</f>
        <v>-0.028287957820661548</v>
      </c>
      <c r="AN5">
        <f>(AL5^2+AM5^2)^0.5</f>
        <v>1.0004529384470526</v>
      </c>
      <c r="AO5">
        <f>ATAN2(AL5,AM5)*180/3.1416</f>
        <v>-1.6202589684699173</v>
      </c>
      <c r="AP5">
        <f>20*LOG(AN5)</f>
        <v>0.003933282663693542</v>
      </c>
    </row>
    <row r="6" spans="1:42" ht="13.5">
      <c r="A6" t="s">
        <v>4</v>
      </c>
      <c r="B6">
        <f>'表紙'!$B$6</f>
        <v>1.8</v>
      </c>
      <c r="F6">
        <v>25</v>
      </c>
      <c r="G6">
        <f aca="true" t="shared" si="0" ref="G6:G38">F6*2*3.1416</f>
        <v>157.07999999999998</v>
      </c>
      <c r="H6">
        <f aca="true" t="shared" si="1" ref="H6:H38">-$B$4/$B$6/G6*1000</f>
        <v>-28.29414594120477</v>
      </c>
      <c r="I6">
        <f aca="true" t="shared" si="2" ref="I6:I38">H6/$B$5/G6*1000000</f>
        <v>-12008.380418132916</v>
      </c>
      <c r="J6">
        <f aca="true" t="shared" si="3" ref="J6:J38">-1/$B$5/G6*1000000</f>
        <v>-424.4121891180715</v>
      </c>
      <c r="K6">
        <f aca="true" t="shared" si="4" ref="K6:K38">$B$4+I6</f>
        <v>-12000.380418132916</v>
      </c>
      <c r="L6">
        <f aca="true" t="shared" si="5" ref="L6:L38">J6</f>
        <v>-424.4121891180715</v>
      </c>
      <c r="M6">
        <f aca="true" t="shared" si="6" ref="M6:M38">$B$4*K6/(K6^2+L6^2)</f>
        <v>-0.0006658127386470887</v>
      </c>
      <c r="N6">
        <f aca="true" t="shared" si="7" ref="N6:N38">-$B$4*L6/(K6^2+L6^2)</f>
        <v>2.3547507004438324E-05</v>
      </c>
      <c r="O6">
        <f aca="true" t="shared" si="8" ref="O6:O38">(M6^2+N6^2)^0.5</f>
        <v>0.0006662290056961349</v>
      </c>
      <c r="P6">
        <f aca="true" t="shared" si="9" ref="P6:P38">ATAN2(M6,N6)*180/3.1416</f>
        <v>177.97407334056408</v>
      </c>
      <c r="Q6">
        <f aca="true" t="shared" si="10" ref="Q6:Q38">20*LOG(O6)</f>
        <v>-63.52752926599344</v>
      </c>
      <c r="S6">
        <f aca="true" t="shared" si="11" ref="S6:S38">-$B$8*$B$10*G6/1000000</f>
        <v>-0.018849599999999998</v>
      </c>
      <c r="T6">
        <f aca="true" t="shared" si="12" ref="T6:T38">S6*$B$9*G6/1000</f>
        <v>-0.005329611302399999</v>
      </c>
      <c r="U6">
        <f aca="true" t="shared" si="13" ref="U6:U38">$B$9*G6/1000</f>
        <v>0.282744</v>
      </c>
      <c r="V6">
        <f aca="true" t="shared" si="14" ref="V6:V38">$B$8+T6</f>
        <v>7.9946703886976</v>
      </c>
      <c r="W6">
        <f aca="true" t="shared" si="15" ref="W6:W38">U6</f>
        <v>0.282744</v>
      </c>
      <c r="X6">
        <f aca="true" t="shared" si="16" ref="X6:X38">$B$8*V6/(V6^2+W6^2)</f>
        <v>0.9994165816141438</v>
      </c>
      <c r="Y6">
        <f aca="true" t="shared" si="17" ref="Y6:Y38">-$B$8*W6/(V6^2+W6^2)</f>
        <v>-0.03534592775099312</v>
      </c>
      <c r="Z6">
        <f aca="true" t="shared" si="18" ref="Z6:Z38">(X6^2+Y6^2)^0.5</f>
        <v>1.0000414182492037</v>
      </c>
      <c r="AA6">
        <f aca="true" t="shared" si="19" ref="AA6:AA38">X6*COS(G6/34000*$B$12)+Y6*SIN(G6/34000*$B$12)</f>
        <v>0.9994165816141438</v>
      </c>
      <c r="AB6">
        <f aca="true" t="shared" si="20" ref="AB6:AB38">-X6*SIN(G6/34000*$B$12)+Y6*COS(G6/34000*$B$12)</f>
        <v>-0.03534592775099312</v>
      </c>
      <c r="AC6">
        <f aca="true" t="shared" si="21" ref="AC6:AC38">ATAN2(AA6,AB6)*180/3.1416</f>
        <v>-2.0255057421207923</v>
      </c>
      <c r="AD6">
        <f aca="true" t="shared" si="22" ref="AD6:AD38">20*LOG(Z6)</f>
        <v>0.0003597468915932024</v>
      </c>
      <c r="AF6">
        <f aca="true" t="shared" si="23" ref="AF6:AF38">AA6+M6</f>
        <v>0.9987507688754967</v>
      </c>
      <c r="AG6">
        <f aca="true" t="shared" si="24" ref="AG6:AG38">AB6+N6</f>
        <v>-0.035322380243988684</v>
      </c>
      <c r="AH6">
        <f aca="true" t="shared" si="25" ref="AH6:AH38">(AF6^2+AG6^2)^0.5</f>
        <v>0.9993751892435078</v>
      </c>
      <c r="AI6">
        <f aca="true" t="shared" si="26" ref="AI6:AI38">ATAN2(AF6,AG6)*180/3.1416</f>
        <v>-2.0255057421207923</v>
      </c>
      <c r="AJ6">
        <f aca="true" t="shared" si="27" ref="AJ6:AJ38">20*LOG(AH6)</f>
        <v>-0.005428733417749015</v>
      </c>
      <c r="AL6">
        <f aca="true" t="shared" si="28" ref="AL6:AL38">AA6-M6</f>
        <v>1.000082394352791</v>
      </c>
      <c r="AM6">
        <f aca="true" t="shared" si="29" ref="AM6:AM38">AB6-N6</f>
        <v>-0.03536947525799756</v>
      </c>
      <c r="AN6">
        <f aca="true" t="shared" si="30" ref="AN6:AN38">(AL6^2+AM6^2)^0.5</f>
        <v>1.0007076472549</v>
      </c>
      <c r="AO6">
        <f aca="true" t="shared" si="31" ref="AO6:AO38">ATAN2(AL6,AM6)*180/3.1416</f>
        <v>-2.0255057421207923</v>
      </c>
      <c r="AP6">
        <f aca="true" t="shared" si="32" ref="AP6:AP38">20*LOG(AN6)</f>
        <v>0.006144372190999638</v>
      </c>
    </row>
    <row r="7" spans="6:42" ht="13.5">
      <c r="F7">
        <v>32</v>
      </c>
      <c r="G7">
        <f t="shared" si="0"/>
        <v>201.0624</v>
      </c>
      <c r="H7">
        <f t="shared" si="1"/>
        <v>-22.104801516566223</v>
      </c>
      <c r="I7">
        <f t="shared" si="2"/>
        <v>-7329.333751301825</v>
      </c>
      <c r="J7">
        <f t="shared" si="3"/>
        <v>-331.57202274849334</v>
      </c>
      <c r="K7">
        <f t="shared" si="4"/>
        <v>-7321.333751301825</v>
      </c>
      <c r="L7">
        <f t="shared" si="5"/>
        <v>-331.57202274849334</v>
      </c>
      <c r="M7">
        <f t="shared" si="6"/>
        <v>-0.001090460494035658</v>
      </c>
      <c r="N7">
        <f t="shared" si="7"/>
        <v>4.938529016935384E-05</v>
      </c>
      <c r="O7">
        <f t="shared" si="8"/>
        <v>0.001091578213385373</v>
      </c>
      <c r="P7">
        <f t="shared" si="9"/>
        <v>177.40651867176695</v>
      </c>
      <c r="Q7">
        <f t="shared" si="10"/>
        <v>-59.238902818432976</v>
      </c>
      <c r="S7">
        <f t="shared" si="11"/>
        <v>-0.024127488000000002</v>
      </c>
      <c r="T7">
        <f t="shared" si="12"/>
        <v>-0.008732035157852161</v>
      </c>
      <c r="U7">
        <f t="shared" si="13"/>
        <v>0.36191232</v>
      </c>
      <c r="V7">
        <f t="shared" si="14"/>
        <v>7.991267964842148</v>
      </c>
      <c r="W7">
        <f t="shared" si="15"/>
        <v>0.36191232</v>
      </c>
      <c r="X7">
        <f t="shared" si="16"/>
        <v>0.9990436129246014</v>
      </c>
      <c r="Y7">
        <f t="shared" si="17"/>
        <v>-0.04524515925700991</v>
      </c>
      <c r="Z7">
        <f t="shared" si="18"/>
        <v>1.0000676301938949</v>
      </c>
      <c r="AA7">
        <f t="shared" si="19"/>
        <v>0.9990436129246014</v>
      </c>
      <c r="AB7">
        <f t="shared" si="20"/>
        <v>-0.04524515925700991</v>
      </c>
      <c r="AC7">
        <f t="shared" si="21"/>
        <v>-2.5930604109179214</v>
      </c>
      <c r="AD7">
        <f t="shared" si="22"/>
        <v>0.0005874085373191619</v>
      </c>
      <c r="AF7">
        <f t="shared" si="23"/>
        <v>0.9979531524305658</v>
      </c>
      <c r="AG7">
        <f t="shared" si="24"/>
        <v>-0.04519577396684056</v>
      </c>
      <c r="AH7">
        <f t="shared" si="25"/>
        <v>0.9989760519805096</v>
      </c>
      <c r="AI7">
        <f t="shared" si="26"/>
        <v>-2.5930604109179214</v>
      </c>
      <c r="AJ7">
        <f t="shared" si="27"/>
        <v>-0.008898456048510472</v>
      </c>
      <c r="AL7">
        <f t="shared" si="28"/>
        <v>1.000134073418637</v>
      </c>
      <c r="AM7">
        <f t="shared" si="29"/>
        <v>-0.045294544547179266</v>
      </c>
      <c r="AN7">
        <f t="shared" si="30"/>
        <v>1.0011592084072802</v>
      </c>
      <c r="AO7">
        <f t="shared" si="31"/>
        <v>-2.5930604109179214</v>
      </c>
      <c r="AP7">
        <f t="shared" si="32"/>
        <v>0.01006292490577409</v>
      </c>
    </row>
    <row r="8" spans="1:42" ht="13.5">
      <c r="A8" t="s">
        <v>15</v>
      </c>
      <c r="B8">
        <f>'表紙'!$B$9</f>
        <v>8</v>
      </c>
      <c r="F8">
        <v>40</v>
      </c>
      <c r="G8">
        <f t="shared" si="0"/>
        <v>251.328</v>
      </c>
      <c r="H8">
        <f t="shared" si="1"/>
        <v>-17.68384121325298</v>
      </c>
      <c r="I8">
        <f t="shared" si="2"/>
        <v>-4690.7736008331685</v>
      </c>
      <c r="J8">
        <f t="shared" si="3"/>
        <v>-265.25761819879466</v>
      </c>
      <c r="K8">
        <f t="shared" si="4"/>
        <v>-4682.7736008331685</v>
      </c>
      <c r="L8">
        <f t="shared" si="5"/>
        <v>-265.25761819879466</v>
      </c>
      <c r="M8">
        <f t="shared" si="6"/>
        <v>-0.0017029250536251437</v>
      </c>
      <c r="N8">
        <f t="shared" si="7"/>
        <v>9.646288336794468E-05</v>
      </c>
      <c r="O8">
        <f t="shared" si="8"/>
        <v>0.0017056549551805185</v>
      </c>
      <c r="P8">
        <f t="shared" si="9"/>
        <v>176.7575085523909</v>
      </c>
      <c r="Q8">
        <f t="shared" si="10"/>
        <v>-55.36217639440298</v>
      </c>
      <c r="S8">
        <f t="shared" si="11"/>
        <v>-0.03015936</v>
      </c>
      <c r="T8">
        <f t="shared" si="12"/>
        <v>-0.013643804934144</v>
      </c>
      <c r="U8">
        <f t="shared" si="13"/>
        <v>0.4523904</v>
      </c>
      <c r="V8">
        <f t="shared" si="14"/>
        <v>7.986356195065856</v>
      </c>
      <c r="W8">
        <f t="shared" si="15"/>
        <v>0.4523904</v>
      </c>
      <c r="X8">
        <f t="shared" si="16"/>
        <v>0.9985044857177791</v>
      </c>
      <c r="Y8">
        <f t="shared" si="17"/>
        <v>-0.05656069334532549</v>
      </c>
      <c r="Z8">
        <f t="shared" si="18"/>
        <v>1.0001051544863822</v>
      </c>
      <c r="AA8">
        <f t="shared" si="19"/>
        <v>0.9985044857177791</v>
      </c>
      <c r="AB8">
        <f t="shared" si="20"/>
        <v>-0.05656069334532549</v>
      </c>
      <c r="AC8">
        <f t="shared" si="21"/>
        <v>-3.2420705302939683</v>
      </c>
      <c r="AD8">
        <f t="shared" si="22"/>
        <v>0.0009133122450643076</v>
      </c>
      <c r="AF8">
        <f t="shared" si="23"/>
        <v>0.9968015606641539</v>
      </c>
      <c r="AG8">
        <f t="shared" si="24"/>
        <v>-0.056464230461957546</v>
      </c>
      <c r="AH8">
        <f t="shared" si="25"/>
        <v>0.9983994995312017</v>
      </c>
      <c r="AI8">
        <f t="shared" si="26"/>
        <v>-3.2420705302939683</v>
      </c>
      <c r="AJ8">
        <f t="shared" si="27"/>
        <v>-0.013912907217238556</v>
      </c>
      <c r="AL8">
        <f t="shared" si="28"/>
        <v>1.0002074107714043</v>
      </c>
      <c r="AM8">
        <f t="shared" si="29"/>
        <v>-0.05665715622869344</v>
      </c>
      <c r="AN8">
        <f t="shared" si="30"/>
        <v>1.0018108094415628</v>
      </c>
      <c r="AO8">
        <f t="shared" si="31"/>
        <v>-3.2420705302939683</v>
      </c>
      <c r="AP8">
        <f t="shared" si="32"/>
        <v>0.015714267483098097</v>
      </c>
    </row>
    <row r="9" spans="1:42" ht="13.5">
      <c r="A9" t="s">
        <v>16</v>
      </c>
      <c r="B9">
        <f>'表紙'!$B$10</f>
        <v>1.8</v>
      </c>
      <c r="F9">
        <v>50</v>
      </c>
      <c r="G9">
        <f t="shared" si="0"/>
        <v>314.15999999999997</v>
      </c>
      <c r="H9">
        <f t="shared" si="1"/>
        <v>-14.147072970602386</v>
      </c>
      <c r="I9">
        <f t="shared" si="2"/>
        <v>-3002.095104533229</v>
      </c>
      <c r="J9">
        <f t="shared" si="3"/>
        <v>-212.20609455903576</v>
      </c>
      <c r="K9">
        <f t="shared" si="4"/>
        <v>-2994.095104533229</v>
      </c>
      <c r="L9">
        <f t="shared" si="5"/>
        <v>-212.20609455903576</v>
      </c>
      <c r="M9">
        <f t="shared" si="6"/>
        <v>-0.0026585711549543985</v>
      </c>
      <c r="N9">
        <f t="shared" si="7"/>
        <v>0.0001884258790063149</v>
      </c>
      <c r="O9">
        <f t="shared" si="8"/>
        <v>0.002665240120108293</v>
      </c>
      <c r="P9">
        <f t="shared" si="9"/>
        <v>175.94553686567255</v>
      </c>
      <c r="Q9">
        <f t="shared" si="10"/>
        <v>-51.48527315758649</v>
      </c>
      <c r="S9">
        <f t="shared" si="11"/>
        <v>-0.037699199999999995</v>
      </c>
      <c r="T9">
        <f t="shared" si="12"/>
        <v>-0.021318445209599995</v>
      </c>
      <c r="U9">
        <f t="shared" si="13"/>
        <v>0.565488</v>
      </c>
      <c r="V9">
        <f t="shared" si="14"/>
        <v>7.9786815547904</v>
      </c>
      <c r="W9">
        <f t="shared" si="15"/>
        <v>0.565488</v>
      </c>
      <c r="X9">
        <f t="shared" si="16"/>
        <v>0.9976604311677314</v>
      </c>
      <c r="Y9">
        <f t="shared" si="17"/>
        <v>-0.07070905111652857</v>
      </c>
      <c r="Z9">
        <f t="shared" si="18"/>
        <v>1.0001630396228325</v>
      </c>
      <c r="AA9">
        <f t="shared" si="19"/>
        <v>0.9976604311677314</v>
      </c>
      <c r="AB9">
        <f t="shared" si="20"/>
        <v>-0.07070905111652857</v>
      </c>
      <c r="AC9">
        <f t="shared" si="21"/>
        <v>-4.0540422170123005</v>
      </c>
      <c r="AD9">
        <f t="shared" si="22"/>
        <v>0.0014160287392953894</v>
      </c>
      <c r="AF9">
        <f t="shared" si="23"/>
        <v>0.995001860012777</v>
      </c>
      <c r="AG9">
        <f t="shared" si="24"/>
        <v>-0.07052062523752226</v>
      </c>
      <c r="AH9">
        <f t="shared" si="25"/>
        <v>0.9974977995027242</v>
      </c>
      <c r="AI9">
        <f t="shared" si="26"/>
        <v>-4.0540422170123</v>
      </c>
      <c r="AJ9">
        <f t="shared" si="27"/>
        <v>-0.021761074024853076</v>
      </c>
      <c r="AL9">
        <f t="shared" si="28"/>
        <v>1.0003190023226858</v>
      </c>
      <c r="AM9">
        <f t="shared" si="29"/>
        <v>-0.07089747699553489</v>
      </c>
      <c r="AN9">
        <f t="shared" si="30"/>
        <v>1.0028282797429406</v>
      </c>
      <c r="AO9">
        <f t="shared" si="31"/>
        <v>-4.0540422170123005</v>
      </c>
      <c r="AP9">
        <f t="shared" si="32"/>
        <v>0.024531451139109456</v>
      </c>
    </row>
    <row r="10" spans="1:42" ht="13.5">
      <c r="A10" t="s">
        <v>17</v>
      </c>
      <c r="B10">
        <f>'表紙'!$B$11</f>
        <v>15</v>
      </c>
      <c r="F10">
        <v>63</v>
      </c>
      <c r="G10">
        <f t="shared" si="0"/>
        <v>395.84159999999997</v>
      </c>
      <c r="H10">
        <f t="shared" si="1"/>
        <v>-11.227835690954274</v>
      </c>
      <c r="I10">
        <f t="shared" si="2"/>
        <v>-1890.9644145459995</v>
      </c>
      <c r="J10">
        <f t="shared" si="3"/>
        <v>-168.41753536431406</v>
      </c>
      <c r="K10">
        <f t="shared" si="4"/>
        <v>-1882.9644145459995</v>
      </c>
      <c r="L10">
        <f t="shared" si="5"/>
        <v>-168.41753536431406</v>
      </c>
      <c r="M10">
        <f t="shared" si="6"/>
        <v>-0.004214900619860458</v>
      </c>
      <c r="N10">
        <f t="shared" si="7"/>
        <v>0.0003769923471302418</v>
      </c>
      <c r="O10">
        <f t="shared" si="8"/>
        <v>0.004231726652927247</v>
      </c>
      <c r="P10">
        <f t="shared" si="9"/>
        <v>174.88849897994496</v>
      </c>
      <c r="Q10">
        <f t="shared" si="10"/>
        <v>-47.46964786368888</v>
      </c>
      <c r="S10">
        <f t="shared" si="11"/>
        <v>-0.047500992</v>
      </c>
      <c r="T10">
        <f t="shared" si="12"/>
        <v>-0.033845163614760955</v>
      </c>
      <c r="U10">
        <f t="shared" si="13"/>
        <v>0.71251488</v>
      </c>
      <c r="V10">
        <f t="shared" si="14"/>
        <v>7.966154836385239</v>
      </c>
      <c r="W10">
        <f t="shared" si="15"/>
        <v>0.71251488</v>
      </c>
      <c r="X10">
        <f t="shared" si="16"/>
        <v>0.9962783853755001</v>
      </c>
      <c r="Y10">
        <f t="shared" si="17"/>
        <v>-0.0891098891224325</v>
      </c>
      <c r="Z10">
        <f t="shared" si="18"/>
        <v>1.000255564096409</v>
      </c>
      <c r="AA10">
        <f t="shared" si="19"/>
        <v>0.9962783853755001</v>
      </c>
      <c r="AB10">
        <f t="shared" si="20"/>
        <v>-0.0891098891224325</v>
      </c>
      <c r="AC10">
        <f t="shared" si="21"/>
        <v>-5.111080102739883</v>
      </c>
      <c r="AD10">
        <f t="shared" si="22"/>
        <v>0.0022195179343917327</v>
      </c>
      <c r="AF10">
        <f t="shared" si="23"/>
        <v>0.9920634847556397</v>
      </c>
      <c r="AG10">
        <f t="shared" si="24"/>
        <v>-0.08873289677530226</v>
      </c>
      <c r="AH10">
        <f t="shared" si="25"/>
        <v>0.996023837443482</v>
      </c>
      <c r="AI10">
        <f t="shared" si="26"/>
        <v>-5.111080102739882</v>
      </c>
      <c r="AJ10">
        <f t="shared" si="27"/>
        <v>-0.034605353086564684</v>
      </c>
      <c r="AL10">
        <f t="shared" si="28"/>
        <v>1.0004932859953606</v>
      </c>
      <c r="AM10">
        <f t="shared" si="29"/>
        <v>-0.08948688146956275</v>
      </c>
      <c r="AN10">
        <f t="shared" si="30"/>
        <v>1.0044872907493365</v>
      </c>
      <c r="AO10">
        <f t="shared" si="31"/>
        <v>-5.111080102739883</v>
      </c>
      <c r="AP10">
        <f t="shared" si="32"/>
        <v>0.03888892437624698</v>
      </c>
    </row>
    <row r="11" spans="6:42" ht="13.5">
      <c r="F11">
        <v>80</v>
      </c>
      <c r="G11">
        <f t="shared" si="0"/>
        <v>502.656</v>
      </c>
      <c r="H11">
        <f t="shared" si="1"/>
        <v>-8.84192060662649</v>
      </c>
      <c r="I11">
        <f t="shared" si="2"/>
        <v>-1172.6934002082921</v>
      </c>
      <c r="J11">
        <f t="shared" si="3"/>
        <v>-132.62880909939733</v>
      </c>
      <c r="K11">
        <f t="shared" si="4"/>
        <v>-1164.6934002082921</v>
      </c>
      <c r="L11">
        <f t="shared" si="5"/>
        <v>-132.62880909939733</v>
      </c>
      <c r="M11">
        <f t="shared" si="6"/>
        <v>-0.006780830815910762</v>
      </c>
      <c r="N11">
        <f t="shared" si="7"/>
        <v>0.0007721633141030107</v>
      </c>
      <c r="O11">
        <f t="shared" si="8"/>
        <v>0.006824654037945921</v>
      </c>
      <c r="P11">
        <f t="shared" si="9"/>
        <v>173.5030540528732</v>
      </c>
      <c r="Q11">
        <f t="shared" si="10"/>
        <v>-43.31838718821817</v>
      </c>
      <c r="S11">
        <f t="shared" si="11"/>
        <v>-0.06031872</v>
      </c>
      <c r="T11">
        <f t="shared" si="12"/>
        <v>-0.054575219736576</v>
      </c>
      <c r="U11">
        <f t="shared" si="13"/>
        <v>0.9047808</v>
      </c>
      <c r="V11">
        <f t="shared" si="14"/>
        <v>7.945424780263424</v>
      </c>
      <c r="W11">
        <f t="shared" si="15"/>
        <v>0.9047808</v>
      </c>
      <c r="X11">
        <f t="shared" si="16"/>
        <v>0.993979443218445</v>
      </c>
      <c r="Y11">
        <f t="shared" si="17"/>
        <v>-0.11318885279144543</v>
      </c>
      <c r="Z11">
        <f t="shared" si="18"/>
        <v>1.0004033436255066</v>
      </c>
      <c r="AA11">
        <f t="shared" si="19"/>
        <v>0.993979443218445</v>
      </c>
      <c r="AB11">
        <f t="shared" si="20"/>
        <v>-0.11318885279144543</v>
      </c>
      <c r="AC11">
        <f t="shared" si="21"/>
        <v>-6.49652502981167</v>
      </c>
      <c r="AD11">
        <f t="shared" si="22"/>
        <v>0.00350269187062573</v>
      </c>
      <c r="AF11">
        <f t="shared" si="23"/>
        <v>0.9871986124025343</v>
      </c>
      <c r="AG11">
        <f t="shared" si="24"/>
        <v>-0.11241668947734242</v>
      </c>
      <c r="AH11">
        <f t="shared" si="25"/>
        <v>0.9935786895875607</v>
      </c>
      <c r="AI11">
        <f t="shared" si="26"/>
        <v>-6.49652502981167</v>
      </c>
      <c r="AJ11">
        <f t="shared" si="27"/>
        <v>-0.055954637508112456</v>
      </c>
      <c r="AL11">
        <f t="shared" si="28"/>
        <v>1.0007602740343557</v>
      </c>
      <c r="AM11">
        <f t="shared" si="29"/>
        <v>-0.11396101610554844</v>
      </c>
      <c r="AN11">
        <f t="shared" si="30"/>
        <v>1.0072279976634524</v>
      </c>
      <c r="AO11">
        <f t="shared" si="31"/>
        <v>-6.49652502981167</v>
      </c>
      <c r="AP11">
        <f t="shared" si="32"/>
        <v>0.06255578484259808</v>
      </c>
    </row>
    <row r="12" spans="1:42" ht="13.5">
      <c r="A12" t="s">
        <v>21</v>
      </c>
      <c r="B12">
        <f>'表紙'!$B$13</f>
        <v>0</v>
      </c>
      <c r="F12">
        <v>100</v>
      </c>
      <c r="G12">
        <f t="shared" si="0"/>
        <v>628.3199999999999</v>
      </c>
      <c r="H12">
        <f t="shared" si="1"/>
        <v>-7.073536485301193</v>
      </c>
      <c r="I12">
        <f t="shared" si="2"/>
        <v>-750.5237761333073</v>
      </c>
      <c r="J12">
        <f t="shared" si="3"/>
        <v>-106.10304727951788</v>
      </c>
      <c r="K12">
        <f t="shared" si="4"/>
        <v>-742.5237761333073</v>
      </c>
      <c r="L12">
        <f t="shared" si="5"/>
        <v>-106.10304727951788</v>
      </c>
      <c r="M12">
        <f t="shared" si="6"/>
        <v>-0.010558472072966691</v>
      </c>
      <c r="N12">
        <f t="shared" si="7"/>
        <v>0.001508754463582761</v>
      </c>
      <c r="O12">
        <f t="shared" si="8"/>
        <v>0.010665724192336797</v>
      </c>
      <c r="P12">
        <f t="shared" si="9"/>
        <v>171.86736159180515</v>
      </c>
      <c r="Q12">
        <f t="shared" si="10"/>
        <v>-39.44019302077879</v>
      </c>
      <c r="S12">
        <f t="shared" si="11"/>
        <v>-0.07539839999999999</v>
      </c>
      <c r="T12">
        <f t="shared" si="12"/>
        <v>-0.08527378083839998</v>
      </c>
      <c r="U12">
        <f t="shared" si="13"/>
        <v>1.130976</v>
      </c>
      <c r="V12">
        <f t="shared" si="14"/>
        <v>7.9147262191616</v>
      </c>
      <c r="W12">
        <f t="shared" si="15"/>
        <v>1.130976</v>
      </c>
      <c r="X12">
        <f t="shared" si="16"/>
        <v>0.9905480413001284</v>
      </c>
      <c r="Y12">
        <f t="shared" si="17"/>
        <v>-0.14154451215826452</v>
      </c>
      <c r="Z12">
        <f t="shared" si="18"/>
        <v>1.0006099495036225</v>
      </c>
      <c r="AA12">
        <f t="shared" si="19"/>
        <v>0.9905480413001284</v>
      </c>
      <c r="AB12">
        <f t="shared" si="20"/>
        <v>-0.14154451215826452</v>
      </c>
      <c r="AC12">
        <f t="shared" si="21"/>
        <v>-8.132217490879732</v>
      </c>
      <c r="AD12">
        <f t="shared" si="22"/>
        <v>0.005296338987742475</v>
      </c>
      <c r="AF12">
        <f t="shared" si="23"/>
        <v>0.9799895692271617</v>
      </c>
      <c r="AG12">
        <f t="shared" si="24"/>
        <v>-0.14003575769468177</v>
      </c>
      <c r="AH12">
        <f t="shared" si="25"/>
        <v>0.9899442253112857</v>
      </c>
      <c r="AI12">
        <f t="shared" si="26"/>
        <v>-8.132217490879732</v>
      </c>
      <c r="AJ12">
        <f t="shared" si="27"/>
        <v>-0.08778546808723413</v>
      </c>
      <c r="AL12">
        <f t="shared" si="28"/>
        <v>1.0011065133730952</v>
      </c>
      <c r="AM12">
        <f t="shared" si="29"/>
        <v>-0.14305326662184728</v>
      </c>
      <c r="AN12">
        <f t="shared" si="30"/>
        <v>1.0112756736959594</v>
      </c>
      <c r="AO12">
        <f t="shared" si="31"/>
        <v>-8.132217490879732</v>
      </c>
      <c r="AP12">
        <f t="shared" si="32"/>
        <v>0.0973912076688691</v>
      </c>
    </row>
    <row r="13" spans="6:42" ht="13.5">
      <c r="F13">
        <v>125</v>
      </c>
      <c r="G13">
        <f t="shared" si="0"/>
        <v>785.4</v>
      </c>
      <c r="H13">
        <f t="shared" si="1"/>
        <v>-5.658829188240953</v>
      </c>
      <c r="I13">
        <f t="shared" si="2"/>
        <v>-480.3352167253165</v>
      </c>
      <c r="J13">
        <f t="shared" si="3"/>
        <v>-84.8824378236143</v>
      </c>
      <c r="K13">
        <f t="shared" si="4"/>
        <v>-472.3352167253165</v>
      </c>
      <c r="L13">
        <f t="shared" si="5"/>
        <v>-84.8824378236143</v>
      </c>
      <c r="M13">
        <f t="shared" si="6"/>
        <v>-0.016407251827435163</v>
      </c>
      <c r="N13">
        <f t="shared" si="7"/>
        <v>0.0029485151303222765</v>
      </c>
      <c r="O13">
        <f t="shared" si="8"/>
        <v>0.016670082603353047</v>
      </c>
      <c r="P13">
        <f t="shared" si="9"/>
        <v>169.81183289237325</v>
      </c>
      <c r="Q13">
        <f t="shared" si="10"/>
        <v>-35.561244963138115</v>
      </c>
      <c r="S13">
        <f t="shared" si="11"/>
        <v>-0.094248</v>
      </c>
      <c r="T13">
        <f t="shared" si="12"/>
        <v>-0.13324028256</v>
      </c>
      <c r="U13">
        <f t="shared" si="13"/>
        <v>1.41372</v>
      </c>
      <c r="V13">
        <f t="shared" si="14"/>
        <v>7.86675971744</v>
      </c>
      <c r="W13">
        <f t="shared" si="15"/>
        <v>1.41372</v>
      </c>
      <c r="X13">
        <f t="shared" si="16"/>
        <v>0.9851226077997394</v>
      </c>
      <c r="Y13">
        <f t="shared" si="17"/>
        <v>-0.17703445676765323</v>
      </c>
      <c r="Z13">
        <f t="shared" si="18"/>
        <v>1.0009034675138144</v>
      </c>
      <c r="AA13">
        <f t="shared" si="19"/>
        <v>0.9851226077997394</v>
      </c>
      <c r="AB13">
        <f t="shared" si="20"/>
        <v>-0.17703445676765323</v>
      </c>
      <c r="AC13">
        <f t="shared" si="21"/>
        <v>-10.187746190311614</v>
      </c>
      <c r="AD13">
        <f t="shared" si="22"/>
        <v>0.007843876306165046</v>
      </c>
      <c r="AF13">
        <f t="shared" si="23"/>
        <v>0.9687153559723042</v>
      </c>
      <c r="AG13">
        <f t="shared" si="24"/>
        <v>-0.17408594163733096</v>
      </c>
      <c r="AH13">
        <f t="shared" si="25"/>
        <v>0.9842333849104613</v>
      </c>
      <c r="AI13">
        <f t="shared" si="26"/>
        <v>-10.187746190311614</v>
      </c>
      <c r="AJ13">
        <f t="shared" si="27"/>
        <v>-0.1380381581889237</v>
      </c>
      <c r="AL13">
        <f t="shared" si="28"/>
        <v>1.0015298596271744</v>
      </c>
      <c r="AM13">
        <f t="shared" si="29"/>
        <v>-0.1799829718979755</v>
      </c>
      <c r="AN13">
        <f t="shared" si="30"/>
        <v>1.0175735501171672</v>
      </c>
      <c r="AO13">
        <f t="shared" si="31"/>
        <v>-10.187746190311614</v>
      </c>
      <c r="AP13">
        <f t="shared" si="32"/>
        <v>0.1513161958931451</v>
      </c>
    </row>
    <row r="14" spans="6:42" ht="13.5">
      <c r="F14">
        <v>160</v>
      </c>
      <c r="G14">
        <f t="shared" si="0"/>
        <v>1005.312</v>
      </c>
      <c r="H14">
        <f t="shared" si="1"/>
        <v>-4.420960303313245</v>
      </c>
      <c r="I14">
        <f t="shared" si="2"/>
        <v>-293.17335005207303</v>
      </c>
      <c r="J14">
        <f t="shared" si="3"/>
        <v>-66.31440454969866</v>
      </c>
      <c r="K14">
        <f t="shared" si="4"/>
        <v>-285.17335005207303</v>
      </c>
      <c r="L14">
        <f t="shared" si="5"/>
        <v>-66.31440454969866</v>
      </c>
      <c r="M14">
        <f t="shared" si="6"/>
        <v>-0.02661395801239737</v>
      </c>
      <c r="N14">
        <f t="shared" si="7"/>
        <v>0.006188827876028887</v>
      </c>
      <c r="O14">
        <f t="shared" si="8"/>
        <v>0.027324061769158012</v>
      </c>
      <c r="P14">
        <f t="shared" si="9"/>
        <v>166.90866570127042</v>
      </c>
      <c r="Q14">
        <f t="shared" si="10"/>
        <v>-31.26909483127828</v>
      </c>
      <c r="S14">
        <f t="shared" si="11"/>
        <v>-0.12063744</v>
      </c>
      <c r="T14">
        <f t="shared" si="12"/>
        <v>-0.218300878946304</v>
      </c>
      <c r="U14">
        <f t="shared" si="13"/>
        <v>1.8095616</v>
      </c>
      <c r="V14">
        <f t="shared" si="14"/>
        <v>7.781699121053696</v>
      </c>
      <c r="W14">
        <f t="shared" si="15"/>
        <v>1.8095616</v>
      </c>
      <c r="X14">
        <f t="shared" si="16"/>
        <v>0.9753129035799684</v>
      </c>
      <c r="Y14">
        <f t="shared" si="17"/>
        <v>-0.22679992516388056</v>
      </c>
      <c r="Z14">
        <f t="shared" si="18"/>
        <v>1.0013358407367283</v>
      </c>
      <c r="AA14">
        <f t="shared" si="19"/>
        <v>0.9753129035799684</v>
      </c>
      <c r="AB14">
        <f t="shared" si="20"/>
        <v>-0.22679992516388056</v>
      </c>
      <c r="AC14">
        <f t="shared" si="21"/>
        <v>-13.090913381414435</v>
      </c>
      <c r="AD14">
        <f t="shared" si="22"/>
        <v>0.011595222251263308</v>
      </c>
      <c r="AF14">
        <f t="shared" si="23"/>
        <v>0.948698945567571</v>
      </c>
      <c r="AG14">
        <f t="shared" si="24"/>
        <v>-0.22061109728785167</v>
      </c>
      <c r="AH14">
        <f t="shared" si="25"/>
        <v>0.9740117789675702</v>
      </c>
      <c r="AI14">
        <f t="shared" si="26"/>
        <v>-13.090913381414435</v>
      </c>
      <c r="AJ14">
        <f t="shared" si="27"/>
        <v>-0.2287158211610289</v>
      </c>
      <c r="AL14">
        <f t="shared" si="28"/>
        <v>1.0019268615923658</v>
      </c>
      <c r="AM14">
        <f t="shared" si="29"/>
        <v>-0.23298875303990946</v>
      </c>
      <c r="AN14">
        <f t="shared" si="30"/>
        <v>1.0286599025058865</v>
      </c>
      <c r="AO14">
        <f t="shared" si="31"/>
        <v>-13.090913381414435</v>
      </c>
      <c r="AP14">
        <f t="shared" si="32"/>
        <v>0.24543622451693525</v>
      </c>
    </row>
    <row r="15" spans="6:42" ht="13.5">
      <c r="F15">
        <f>F5*10</f>
        <v>200</v>
      </c>
      <c r="G15">
        <f t="shared" si="0"/>
        <v>1256.6399999999999</v>
      </c>
      <c r="H15">
        <f t="shared" si="1"/>
        <v>-3.5367682426505964</v>
      </c>
      <c r="I15">
        <f t="shared" si="2"/>
        <v>-187.6309440333268</v>
      </c>
      <c r="J15">
        <f t="shared" si="3"/>
        <v>-53.05152363975894</v>
      </c>
      <c r="K15">
        <f t="shared" si="4"/>
        <v>-179.6309440333268</v>
      </c>
      <c r="L15">
        <f t="shared" si="5"/>
        <v>-53.05152363975894</v>
      </c>
      <c r="M15">
        <f t="shared" si="6"/>
        <v>-0.04096283546561914</v>
      </c>
      <c r="N15">
        <f t="shared" si="7"/>
        <v>0.012097808903418493</v>
      </c>
      <c r="O15">
        <f t="shared" si="8"/>
        <v>0.04271195230432598</v>
      </c>
      <c r="P15">
        <f t="shared" si="9"/>
        <v>163.54583830731855</v>
      </c>
      <c r="Q15">
        <f t="shared" si="10"/>
        <v>-27.389011542375307</v>
      </c>
      <c r="S15">
        <f t="shared" si="11"/>
        <v>-0.15079679999999998</v>
      </c>
      <c r="T15">
        <f t="shared" si="12"/>
        <v>-0.3410951233535999</v>
      </c>
      <c r="U15">
        <f t="shared" si="13"/>
        <v>2.261952</v>
      </c>
      <c r="V15">
        <f t="shared" si="14"/>
        <v>7.6589048766464</v>
      </c>
      <c r="W15">
        <f t="shared" si="15"/>
        <v>2.261952</v>
      </c>
      <c r="X15">
        <f t="shared" si="16"/>
        <v>0.9607369360869952</v>
      </c>
      <c r="Y15">
        <f t="shared" si="17"/>
        <v>-0.2837404131603999</v>
      </c>
      <c r="Z15">
        <f t="shared" si="18"/>
        <v>1.0017604915458893</v>
      </c>
      <c r="AA15">
        <f t="shared" si="19"/>
        <v>0.9607369360869952</v>
      </c>
      <c r="AB15">
        <f t="shared" si="20"/>
        <v>-0.2837404131603999</v>
      </c>
      <c r="AC15">
        <f t="shared" si="21"/>
        <v>-16.453740775366338</v>
      </c>
      <c r="AD15">
        <f t="shared" si="22"/>
        <v>0.015277990831984448</v>
      </c>
      <c r="AF15">
        <f t="shared" si="23"/>
        <v>0.919774100621376</v>
      </c>
      <c r="AG15">
        <f t="shared" si="24"/>
        <v>-0.2716426042569814</v>
      </c>
      <c r="AH15">
        <f t="shared" si="25"/>
        <v>0.9590485392415632</v>
      </c>
      <c r="AI15">
        <f t="shared" si="26"/>
        <v>-16.453740775366338</v>
      </c>
      <c r="AJ15">
        <f t="shared" si="27"/>
        <v>-0.3631882363302042</v>
      </c>
      <c r="AL15">
        <f t="shared" si="28"/>
        <v>1.0016997715526144</v>
      </c>
      <c r="AM15">
        <f t="shared" si="29"/>
        <v>-0.2958382220638184</v>
      </c>
      <c r="AN15">
        <f t="shared" si="30"/>
        <v>1.044472443850215</v>
      </c>
      <c r="AO15">
        <f t="shared" si="31"/>
        <v>-16.45374077536633</v>
      </c>
      <c r="AP15">
        <f t="shared" si="32"/>
        <v>0.3779397309093949</v>
      </c>
    </row>
    <row r="16" spans="6:42" ht="13.5">
      <c r="F16">
        <f aca="true" t="shared" si="33" ref="F16:F38">F6*10</f>
        <v>250</v>
      </c>
      <c r="G16">
        <f t="shared" si="0"/>
        <v>1570.8</v>
      </c>
      <c r="H16">
        <f t="shared" si="1"/>
        <v>-2.8294145941204767</v>
      </c>
      <c r="I16">
        <f t="shared" si="2"/>
        <v>-120.08380418132913</v>
      </c>
      <c r="J16">
        <f t="shared" si="3"/>
        <v>-42.44121891180715</v>
      </c>
      <c r="K16">
        <f t="shared" si="4"/>
        <v>-112.08380418132913</v>
      </c>
      <c r="L16">
        <f t="shared" si="5"/>
        <v>-42.44121891180715</v>
      </c>
      <c r="M16">
        <f t="shared" si="6"/>
        <v>-0.06242468478653804</v>
      </c>
      <c r="N16">
        <f t="shared" si="7"/>
        <v>0.023637489215122043</v>
      </c>
      <c r="O16">
        <f t="shared" si="8"/>
        <v>0.0667500724126472</v>
      </c>
      <c r="P16">
        <f t="shared" si="9"/>
        <v>159.26014933696246</v>
      </c>
      <c r="Q16">
        <f t="shared" si="10"/>
        <v>-23.510965176527353</v>
      </c>
      <c r="S16">
        <f t="shared" si="11"/>
        <v>-0.188496</v>
      </c>
      <c r="T16">
        <f t="shared" si="12"/>
        <v>-0.53296113024</v>
      </c>
      <c r="U16">
        <f t="shared" si="13"/>
        <v>2.82744</v>
      </c>
      <c r="V16">
        <f t="shared" si="14"/>
        <v>7.46703886976</v>
      </c>
      <c r="W16">
        <f t="shared" si="15"/>
        <v>2.82744</v>
      </c>
      <c r="X16">
        <f t="shared" si="16"/>
        <v>0.9370242029984786</v>
      </c>
      <c r="Y16">
        <f t="shared" si="17"/>
        <v>-0.3548099532808744</v>
      </c>
      <c r="Z16">
        <f t="shared" si="18"/>
        <v>1.001950328086233</v>
      </c>
      <c r="AA16">
        <f t="shared" si="19"/>
        <v>0.9370242029984786</v>
      </c>
      <c r="AB16">
        <f t="shared" si="20"/>
        <v>-0.3548099532808744</v>
      </c>
      <c r="AC16">
        <f t="shared" si="21"/>
        <v>-20.73942974572243</v>
      </c>
      <c r="AD16">
        <f t="shared" si="22"/>
        <v>0.01692383635767104</v>
      </c>
      <c r="AF16">
        <f t="shared" si="23"/>
        <v>0.8745995182119405</v>
      </c>
      <c r="AG16">
        <f t="shared" si="24"/>
        <v>-0.33117246406575235</v>
      </c>
      <c r="AH16">
        <f t="shared" si="25"/>
        <v>0.9352002556735859</v>
      </c>
      <c r="AI16">
        <f t="shared" si="26"/>
        <v>-20.73942974572243</v>
      </c>
      <c r="AJ16">
        <f t="shared" si="27"/>
        <v>-0.5819076622961751</v>
      </c>
      <c r="AL16">
        <f t="shared" si="28"/>
        <v>0.9994488877850166</v>
      </c>
      <c r="AM16">
        <f t="shared" si="29"/>
        <v>-0.37844744249599643</v>
      </c>
      <c r="AN16">
        <f t="shared" si="30"/>
        <v>1.0687004004988805</v>
      </c>
      <c r="AO16">
        <f t="shared" si="31"/>
        <v>-20.73942974572243</v>
      </c>
      <c r="AP16">
        <f t="shared" si="32"/>
        <v>0.5771194428743095</v>
      </c>
    </row>
    <row r="17" spans="6:42" ht="13.5">
      <c r="F17">
        <f t="shared" si="33"/>
        <v>320</v>
      </c>
      <c r="G17">
        <f t="shared" si="0"/>
        <v>2010.624</v>
      </c>
      <c r="H17">
        <f t="shared" si="1"/>
        <v>-2.2104801516566224</v>
      </c>
      <c r="I17">
        <f t="shared" si="2"/>
        <v>-73.29333751301826</v>
      </c>
      <c r="J17">
        <f t="shared" si="3"/>
        <v>-33.15720227484933</v>
      </c>
      <c r="K17">
        <f t="shared" si="4"/>
        <v>-65.29333751301826</v>
      </c>
      <c r="L17">
        <f t="shared" si="5"/>
        <v>-33.15720227484933</v>
      </c>
      <c r="M17">
        <f t="shared" si="6"/>
        <v>-0.09740513059663676</v>
      </c>
      <c r="N17">
        <f t="shared" si="7"/>
        <v>0.04946418334270113</v>
      </c>
      <c r="O17">
        <f t="shared" si="8"/>
        <v>0.10924497654495705</v>
      </c>
      <c r="P17">
        <f t="shared" si="9"/>
        <v>153.0773129315794</v>
      </c>
      <c r="Q17">
        <f t="shared" si="10"/>
        <v>-19.23197048467292</v>
      </c>
      <c r="S17">
        <f t="shared" si="11"/>
        <v>-0.24127488</v>
      </c>
      <c r="T17">
        <f t="shared" si="12"/>
        <v>-0.873203515785216</v>
      </c>
      <c r="U17">
        <f t="shared" si="13"/>
        <v>3.6191232</v>
      </c>
      <c r="V17">
        <f t="shared" si="14"/>
        <v>7.126796484214784</v>
      </c>
      <c r="W17">
        <f t="shared" si="15"/>
        <v>3.6191232</v>
      </c>
      <c r="X17">
        <f t="shared" si="16"/>
        <v>0.8923933890398649</v>
      </c>
      <c r="Y17">
        <f t="shared" si="17"/>
        <v>-0.4531743855678012</v>
      </c>
      <c r="Z17">
        <f t="shared" si="18"/>
        <v>1.0008661171889124</v>
      </c>
      <c r="AA17">
        <f t="shared" si="19"/>
        <v>0.8923933890398649</v>
      </c>
      <c r="AB17">
        <f t="shared" si="20"/>
        <v>-0.4531743855678012</v>
      </c>
      <c r="AC17">
        <f t="shared" si="21"/>
        <v>-26.92226615110547</v>
      </c>
      <c r="AD17">
        <f t="shared" si="22"/>
        <v>0.007519742297374191</v>
      </c>
      <c r="AF17">
        <f t="shared" si="23"/>
        <v>0.7949882584432281</v>
      </c>
      <c r="AG17">
        <f t="shared" si="24"/>
        <v>-0.40371020222510007</v>
      </c>
      <c r="AH17">
        <f t="shared" si="25"/>
        <v>0.8916211406439554</v>
      </c>
      <c r="AI17">
        <f t="shared" si="26"/>
        <v>-26.92226615110547</v>
      </c>
      <c r="AJ17">
        <f t="shared" si="27"/>
        <v>-0.9963928559632439</v>
      </c>
      <c r="AL17">
        <f t="shared" si="28"/>
        <v>0.9897985196365017</v>
      </c>
      <c r="AM17">
        <f t="shared" si="29"/>
        <v>-0.5026385689105023</v>
      </c>
      <c r="AN17">
        <f t="shared" si="30"/>
        <v>1.1101110937338694</v>
      </c>
      <c r="AO17">
        <f t="shared" si="31"/>
        <v>-26.922266151105468</v>
      </c>
      <c r="AP17">
        <f t="shared" si="32"/>
        <v>0.9073288546763503</v>
      </c>
    </row>
    <row r="18" spans="6:42" ht="13.5">
      <c r="F18">
        <f t="shared" si="33"/>
        <v>400</v>
      </c>
      <c r="G18">
        <f t="shared" si="0"/>
        <v>2513.2799999999997</v>
      </c>
      <c r="H18">
        <f t="shared" si="1"/>
        <v>-1.7683841213252982</v>
      </c>
      <c r="I18">
        <f t="shared" si="2"/>
        <v>-46.9077360083317</v>
      </c>
      <c r="J18">
        <f t="shared" si="3"/>
        <v>-26.52576181987947</v>
      </c>
      <c r="K18">
        <f t="shared" si="4"/>
        <v>-38.9077360083317</v>
      </c>
      <c r="L18">
        <f t="shared" si="5"/>
        <v>-26.52576181987947</v>
      </c>
      <c r="M18">
        <f t="shared" si="6"/>
        <v>-0.14037068778886808</v>
      </c>
      <c r="N18">
        <f t="shared" si="7"/>
        <v>0.09569920567937545</v>
      </c>
      <c r="O18">
        <f t="shared" si="8"/>
        <v>0.16988898715921313</v>
      </c>
      <c r="P18">
        <f t="shared" si="9"/>
        <v>145.71503416275132</v>
      </c>
      <c r="Q18">
        <f t="shared" si="10"/>
        <v>-15.39669545628601</v>
      </c>
      <c r="S18">
        <f t="shared" si="11"/>
        <v>-0.30159359999999996</v>
      </c>
      <c r="T18">
        <f t="shared" si="12"/>
        <v>-1.3643804934143997</v>
      </c>
      <c r="U18">
        <f t="shared" si="13"/>
        <v>4.523904</v>
      </c>
      <c r="V18">
        <f t="shared" si="14"/>
        <v>6.6356195065856</v>
      </c>
      <c r="W18">
        <f t="shared" si="15"/>
        <v>4.523904</v>
      </c>
      <c r="X18">
        <f t="shared" si="16"/>
        <v>0.8230588957635216</v>
      </c>
      <c r="Y18">
        <f t="shared" si="17"/>
        <v>-0.5611291345268978</v>
      </c>
      <c r="Z18">
        <f t="shared" si="18"/>
        <v>0.996138470048403</v>
      </c>
      <c r="AA18">
        <f t="shared" si="19"/>
        <v>0.8230588957635216</v>
      </c>
      <c r="AB18">
        <f t="shared" si="20"/>
        <v>-0.5611291345268978</v>
      </c>
      <c r="AC18">
        <f t="shared" si="21"/>
        <v>-34.28454491993353</v>
      </c>
      <c r="AD18">
        <f t="shared" si="22"/>
        <v>-0.033605749637968405</v>
      </c>
      <c r="AF18">
        <f t="shared" si="23"/>
        <v>0.6826882079746536</v>
      </c>
      <c r="AG18">
        <f t="shared" si="24"/>
        <v>-0.4654299288475224</v>
      </c>
      <c r="AH18">
        <f t="shared" si="25"/>
        <v>0.8262494828891899</v>
      </c>
      <c r="AI18">
        <f t="shared" si="26"/>
        <v>-34.28454491993353</v>
      </c>
      <c r="AJ18">
        <f t="shared" si="27"/>
        <v>-1.6577759862154262</v>
      </c>
      <c r="AL18">
        <f t="shared" si="28"/>
        <v>0.9634295835523897</v>
      </c>
      <c r="AM18">
        <f t="shared" si="29"/>
        <v>-0.6568283402062733</v>
      </c>
      <c r="AN18">
        <f t="shared" si="30"/>
        <v>1.1660274572076161</v>
      </c>
      <c r="AO18">
        <f t="shared" si="31"/>
        <v>-34.28454491993353</v>
      </c>
      <c r="AP18">
        <f t="shared" si="32"/>
        <v>1.3341755431658733</v>
      </c>
    </row>
    <row r="19" spans="6:42" ht="13.5">
      <c r="F19">
        <f t="shared" si="33"/>
        <v>500</v>
      </c>
      <c r="G19">
        <f t="shared" si="0"/>
        <v>3141.6</v>
      </c>
      <c r="H19">
        <f t="shared" si="1"/>
        <v>-1.4147072970602383</v>
      </c>
      <c r="I19">
        <f t="shared" si="2"/>
        <v>-30.020951045332282</v>
      </c>
      <c r="J19">
        <f t="shared" si="3"/>
        <v>-21.220609455903574</v>
      </c>
      <c r="K19">
        <f t="shared" si="4"/>
        <v>-22.020951045332282</v>
      </c>
      <c r="L19">
        <f t="shared" si="5"/>
        <v>-21.220609455903574</v>
      </c>
      <c r="M19">
        <f t="shared" si="6"/>
        <v>-0.18836689845547663</v>
      </c>
      <c r="N19">
        <f t="shared" si="7"/>
        <v>0.18152078801295932</v>
      </c>
      <c r="O19">
        <f t="shared" si="8"/>
        <v>0.26159488701918765</v>
      </c>
      <c r="P19">
        <f t="shared" si="9"/>
        <v>136.06002654445788</v>
      </c>
      <c r="Q19">
        <f t="shared" si="10"/>
        <v>-11.647414974620041</v>
      </c>
      <c r="S19">
        <f t="shared" si="11"/>
        <v>-0.376992</v>
      </c>
      <c r="T19">
        <f t="shared" si="12"/>
        <v>-2.13184452096</v>
      </c>
      <c r="U19">
        <f t="shared" si="13"/>
        <v>5.65488</v>
      </c>
      <c r="V19">
        <f t="shared" si="14"/>
        <v>5.86815547904</v>
      </c>
      <c r="W19">
        <f t="shared" si="15"/>
        <v>5.65488</v>
      </c>
      <c r="X19">
        <f t="shared" si="16"/>
        <v>0.7068691796366176</v>
      </c>
      <c r="Y19">
        <f t="shared" si="17"/>
        <v>-0.6811783363308987</v>
      </c>
      <c r="Z19">
        <f t="shared" si="18"/>
        <v>0.9816659121140326</v>
      </c>
      <c r="AA19">
        <f t="shared" si="19"/>
        <v>0.7068691796366176</v>
      </c>
      <c r="AB19">
        <f t="shared" si="20"/>
        <v>-0.6811783363308987</v>
      </c>
      <c r="AC19">
        <f t="shared" si="21"/>
        <v>-43.93955253822698</v>
      </c>
      <c r="AD19">
        <f t="shared" si="22"/>
        <v>-0.1607257882942599</v>
      </c>
      <c r="AF19">
        <f t="shared" si="23"/>
        <v>0.518502281181141</v>
      </c>
      <c r="AG19">
        <f t="shared" si="24"/>
        <v>-0.4996575483179394</v>
      </c>
      <c r="AH19">
        <f t="shared" si="25"/>
        <v>0.720071025094845</v>
      </c>
      <c r="AI19">
        <f t="shared" si="26"/>
        <v>-43.93955253822697</v>
      </c>
      <c r="AJ19">
        <f t="shared" si="27"/>
        <v>-2.8524932856673892</v>
      </c>
      <c r="AL19">
        <f t="shared" si="28"/>
        <v>0.8952360780920942</v>
      </c>
      <c r="AM19">
        <f t="shared" si="29"/>
        <v>-0.8626991243438581</v>
      </c>
      <c r="AN19">
        <f t="shared" si="30"/>
        <v>1.2432607991332203</v>
      </c>
      <c r="AO19">
        <f t="shared" si="31"/>
        <v>-43.93955253822698</v>
      </c>
      <c r="AP19">
        <f t="shared" si="32"/>
        <v>1.8912448052374384</v>
      </c>
    </row>
    <row r="20" spans="6:42" ht="13.5">
      <c r="F20">
        <f t="shared" si="33"/>
        <v>630</v>
      </c>
      <c r="G20">
        <f t="shared" si="0"/>
        <v>3958.4159999999997</v>
      </c>
      <c r="H20">
        <f t="shared" si="1"/>
        <v>-1.1227835690954273</v>
      </c>
      <c r="I20">
        <f t="shared" si="2"/>
        <v>-18.909644145459993</v>
      </c>
      <c r="J20">
        <f t="shared" si="3"/>
        <v>-16.841753536431412</v>
      </c>
      <c r="K20">
        <f t="shared" si="4"/>
        <v>-10.909644145459993</v>
      </c>
      <c r="L20">
        <f t="shared" si="5"/>
        <v>-16.841753536431412</v>
      </c>
      <c r="M20">
        <f t="shared" si="6"/>
        <v>-0.21674879538080477</v>
      </c>
      <c r="N20">
        <f t="shared" si="7"/>
        <v>0.3346057618791379</v>
      </c>
      <c r="O20">
        <f t="shared" si="8"/>
        <v>0.39867412278921277</v>
      </c>
      <c r="P20">
        <f t="shared" si="9"/>
        <v>122.93381536796655</v>
      </c>
      <c r="Q20">
        <f t="shared" si="10"/>
        <v>-7.987639053723459</v>
      </c>
      <c r="S20">
        <f t="shared" si="11"/>
        <v>-0.47500992</v>
      </c>
      <c r="T20">
        <f t="shared" si="12"/>
        <v>-3.384516361476096</v>
      </c>
      <c r="U20">
        <f t="shared" si="13"/>
        <v>7.1251488</v>
      </c>
      <c r="V20">
        <f t="shared" si="14"/>
        <v>4.615483638523904</v>
      </c>
      <c r="W20">
        <f t="shared" si="15"/>
        <v>7.1251488</v>
      </c>
      <c r="X20">
        <f t="shared" si="16"/>
        <v>0.5123303237010175</v>
      </c>
      <c r="Y20">
        <f t="shared" si="17"/>
        <v>-0.7909094857693776</v>
      </c>
      <c r="Z20">
        <f t="shared" si="18"/>
        <v>0.9423482239934294</v>
      </c>
      <c r="AA20">
        <f t="shared" si="19"/>
        <v>0.5123303237010175</v>
      </c>
      <c r="AB20">
        <f t="shared" si="20"/>
        <v>-0.7909094857693776</v>
      </c>
      <c r="AC20">
        <f t="shared" si="21"/>
        <v>-57.065763714718344</v>
      </c>
      <c r="AD20">
        <f t="shared" si="22"/>
        <v>-0.5157716721001916</v>
      </c>
      <c r="AF20">
        <f t="shared" si="23"/>
        <v>0.2955815283202127</v>
      </c>
      <c r="AG20">
        <f t="shared" si="24"/>
        <v>-0.4563037238902397</v>
      </c>
      <c r="AH20">
        <f t="shared" si="25"/>
        <v>0.5436741012042167</v>
      </c>
      <c r="AI20">
        <f t="shared" si="26"/>
        <v>-57.065763714718344</v>
      </c>
      <c r="AJ20">
        <f t="shared" si="27"/>
        <v>-5.293227096522477</v>
      </c>
      <c r="AL20">
        <f t="shared" si="28"/>
        <v>0.7290791190818222</v>
      </c>
      <c r="AM20">
        <f t="shared" si="29"/>
        <v>-1.1255152476485155</v>
      </c>
      <c r="AN20">
        <f t="shared" si="30"/>
        <v>1.3410223467826423</v>
      </c>
      <c r="AO20">
        <f t="shared" si="31"/>
        <v>-57.065763714718344</v>
      </c>
      <c r="AP20">
        <f t="shared" si="32"/>
        <v>2.5487202998138825</v>
      </c>
    </row>
    <row r="21" spans="6:42" ht="13.5">
      <c r="F21">
        <f t="shared" si="33"/>
        <v>800</v>
      </c>
      <c r="G21">
        <f t="shared" si="0"/>
        <v>5026.5599999999995</v>
      </c>
      <c r="H21">
        <f t="shared" si="1"/>
        <v>-0.8841920606626491</v>
      </c>
      <c r="I21">
        <f t="shared" si="2"/>
        <v>-11.726934002082926</v>
      </c>
      <c r="J21">
        <f t="shared" si="3"/>
        <v>-13.262880909939735</v>
      </c>
      <c r="K21">
        <f t="shared" si="4"/>
        <v>-3.726934002082926</v>
      </c>
      <c r="L21">
        <f t="shared" si="5"/>
        <v>-13.262880909939735</v>
      </c>
      <c r="M21">
        <f t="shared" si="6"/>
        <v>-0.1570938207718206</v>
      </c>
      <c r="N21">
        <f t="shared" si="7"/>
        <v>0.5590430727830513</v>
      </c>
      <c r="O21">
        <f t="shared" si="8"/>
        <v>0.5806958117219418</v>
      </c>
      <c r="P21">
        <f t="shared" si="9"/>
        <v>105.69537396232884</v>
      </c>
      <c r="Q21">
        <f t="shared" si="10"/>
        <v>-4.721026126228949</v>
      </c>
      <c r="S21">
        <f t="shared" si="11"/>
        <v>-0.6031871999999999</v>
      </c>
      <c r="T21">
        <f t="shared" si="12"/>
        <v>-5.457521973657599</v>
      </c>
      <c r="U21">
        <f t="shared" si="13"/>
        <v>9.047808</v>
      </c>
      <c r="V21">
        <f t="shared" si="14"/>
        <v>2.542478026342401</v>
      </c>
      <c r="W21">
        <f t="shared" si="15"/>
        <v>9.047808</v>
      </c>
      <c r="X21">
        <f t="shared" si="16"/>
        <v>0.23027860854077276</v>
      </c>
      <c r="Y21">
        <f t="shared" si="17"/>
        <v>-0.8194826523560602</v>
      </c>
      <c r="Z21">
        <f t="shared" si="18"/>
        <v>0.8512226824186476</v>
      </c>
      <c r="AA21">
        <f t="shared" si="19"/>
        <v>0.23027860854077276</v>
      </c>
      <c r="AB21">
        <f t="shared" si="20"/>
        <v>-0.8194826523560602</v>
      </c>
      <c r="AC21">
        <f t="shared" si="21"/>
        <v>-74.30420512035602</v>
      </c>
      <c r="AD21">
        <f t="shared" si="22"/>
        <v>-1.3991362461401606</v>
      </c>
      <c r="AF21">
        <f t="shared" si="23"/>
        <v>0.07318478776895215</v>
      </c>
      <c r="AG21">
        <f t="shared" si="24"/>
        <v>-0.2604395795730089</v>
      </c>
      <c r="AH21">
        <f t="shared" si="25"/>
        <v>0.27052687069670583</v>
      </c>
      <c r="AI21">
        <f t="shared" si="26"/>
        <v>-74.30420512035604</v>
      </c>
      <c r="AJ21">
        <f t="shared" si="27"/>
        <v>-11.355791822555217</v>
      </c>
      <c r="AL21">
        <f t="shared" si="28"/>
        <v>0.38737242931259336</v>
      </c>
      <c r="AM21">
        <f t="shared" si="29"/>
        <v>-1.3785257251391116</v>
      </c>
      <c r="AN21">
        <f t="shared" si="30"/>
        <v>1.4319184941405896</v>
      </c>
      <c r="AO21">
        <f t="shared" si="31"/>
        <v>-74.30420512035602</v>
      </c>
      <c r="AP21">
        <f t="shared" si="32"/>
        <v>3.118365966246891</v>
      </c>
    </row>
    <row r="22" spans="6:42" ht="13.5">
      <c r="F22">
        <f t="shared" si="33"/>
        <v>1000</v>
      </c>
      <c r="G22">
        <f t="shared" si="0"/>
        <v>6283.2</v>
      </c>
      <c r="H22">
        <f t="shared" si="1"/>
        <v>-0.7073536485301192</v>
      </c>
      <c r="I22">
        <f t="shared" si="2"/>
        <v>-7.5052377613330705</v>
      </c>
      <c r="J22">
        <f t="shared" si="3"/>
        <v>-10.610304727951787</v>
      </c>
      <c r="K22">
        <f t="shared" si="4"/>
        <v>0.4947622386669295</v>
      </c>
      <c r="L22">
        <f t="shared" si="5"/>
        <v>-10.610304727951787</v>
      </c>
      <c r="M22">
        <f t="shared" si="6"/>
        <v>0.035082256426404876</v>
      </c>
      <c r="N22">
        <f t="shared" si="7"/>
        <v>0.7523481020524803</v>
      </c>
      <c r="O22">
        <f t="shared" si="8"/>
        <v>0.7531656068740376</v>
      </c>
      <c r="P22">
        <f t="shared" si="9"/>
        <v>87.33000738072808</v>
      </c>
      <c r="Q22">
        <f t="shared" si="10"/>
        <v>-2.462190403108973</v>
      </c>
      <c r="S22">
        <f t="shared" si="11"/>
        <v>-0.753984</v>
      </c>
      <c r="T22">
        <f t="shared" si="12"/>
        <v>-8.52737808384</v>
      </c>
      <c r="U22">
        <f t="shared" si="13"/>
        <v>11.30976</v>
      </c>
      <c r="V22">
        <f t="shared" si="14"/>
        <v>-0.5273780838400004</v>
      </c>
      <c r="W22">
        <f t="shared" si="15"/>
        <v>11.30976</v>
      </c>
      <c r="X22">
        <f t="shared" si="16"/>
        <v>-0.032912584460528055</v>
      </c>
      <c r="Y22">
        <f t="shared" si="17"/>
        <v>-0.7058189231489425</v>
      </c>
      <c r="Z22">
        <f t="shared" si="18"/>
        <v>0.7065858691560455</v>
      </c>
      <c r="AA22">
        <f t="shared" si="19"/>
        <v>-0.032912584460528055</v>
      </c>
      <c r="AB22">
        <f t="shared" si="20"/>
        <v>-0.7058189231489425</v>
      </c>
      <c r="AC22">
        <f t="shared" si="21"/>
        <v>-92.6695717019568</v>
      </c>
      <c r="AD22">
        <f t="shared" si="22"/>
        <v>-3.01670104334244</v>
      </c>
      <c r="AF22">
        <f t="shared" si="23"/>
        <v>0.002169671965876821</v>
      </c>
      <c r="AG22">
        <f t="shared" si="24"/>
        <v>0.046529178903537805</v>
      </c>
      <c r="AH22">
        <f t="shared" si="25"/>
        <v>0.046579737717992134</v>
      </c>
      <c r="AI22">
        <f t="shared" si="26"/>
        <v>87.3300073807282</v>
      </c>
      <c r="AJ22">
        <f t="shared" si="27"/>
        <v>-26.636059224549484</v>
      </c>
      <c r="AL22">
        <f t="shared" si="28"/>
        <v>-0.06799484088693293</v>
      </c>
      <c r="AM22">
        <f t="shared" si="29"/>
        <v>-1.4581670252014227</v>
      </c>
      <c r="AN22">
        <f t="shared" si="30"/>
        <v>1.459751476030083</v>
      </c>
      <c r="AO22">
        <f t="shared" si="31"/>
        <v>-92.6695717019568</v>
      </c>
      <c r="AP22">
        <f t="shared" si="32"/>
        <v>3.2855784612223955</v>
      </c>
    </row>
    <row r="23" spans="6:42" ht="13.5">
      <c r="F23">
        <f t="shared" si="33"/>
        <v>1250</v>
      </c>
      <c r="G23">
        <f t="shared" si="0"/>
        <v>7854</v>
      </c>
      <c r="H23">
        <f t="shared" si="1"/>
        <v>-0.5658829188240954</v>
      </c>
      <c r="I23">
        <f t="shared" si="2"/>
        <v>-4.8033521672531645</v>
      </c>
      <c r="J23">
        <f t="shared" si="3"/>
        <v>-8.48824378236143</v>
      </c>
      <c r="K23">
        <f t="shared" si="4"/>
        <v>3.1966478327468355</v>
      </c>
      <c r="L23">
        <f t="shared" si="5"/>
        <v>-8.48824378236143</v>
      </c>
      <c r="M23">
        <f t="shared" si="6"/>
        <v>0.310848952054091</v>
      </c>
      <c r="N23">
        <f t="shared" si="7"/>
        <v>0.8254151919698406</v>
      </c>
      <c r="O23">
        <f t="shared" si="8"/>
        <v>0.8820075453916114</v>
      </c>
      <c r="P23">
        <f t="shared" si="9"/>
        <v>69.36361028370506</v>
      </c>
      <c r="Q23">
        <f t="shared" si="10"/>
        <v>-1.090553991061476</v>
      </c>
      <c r="S23">
        <f t="shared" si="11"/>
        <v>-0.94248</v>
      </c>
      <c r="T23">
        <f t="shared" si="12"/>
        <v>-13.324028256</v>
      </c>
      <c r="U23">
        <f t="shared" si="13"/>
        <v>14.1372</v>
      </c>
      <c r="V23">
        <f t="shared" si="14"/>
        <v>-5.324028256</v>
      </c>
      <c r="W23">
        <f t="shared" si="15"/>
        <v>14.1372</v>
      </c>
      <c r="X23">
        <f t="shared" si="16"/>
        <v>-0.18663962344217414</v>
      </c>
      <c r="Y23">
        <f t="shared" si="17"/>
        <v>-0.49559498140400254</v>
      </c>
      <c r="Z23">
        <f t="shared" si="18"/>
        <v>0.529574106836305</v>
      </c>
      <c r="AA23">
        <f t="shared" si="19"/>
        <v>-0.18663962344217414</v>
      </c>
      <c r="AB23">
        <f t="shared" si="20"/>
        <v>-0.49559498140400254</v>
      </c>
      <c r="AC23">
        <f t="shared" si="21"/>
        <v>-110.63596879897983</v>
      </c>
      <c r="AD23">
        <f t="shared" si="22"/>
        <v>-5.5214651516172</v>
      </c>
      <c r="AF23">
        <f t="shared" si="23"/>
        <v>0.12420932861191689</v>
      </c>
      <c r="AG23">
        <f t="shared" si="24"/>
        <v>0.32982021056583805</v>
      </c>
      <c r="AH23">
        <f t="shared" si="25"/>
        <v>0.35243343855530634</v>
      </c>
      <c r="AI23">
        <f t="shared" si="26"/>
        <v>69.36361028370506</v>
      </c>
      <c r="AJ23">
        <f t="shared" si="27"/>
        <v>-9.058457857009945</v>
      </c>
      <c r="AL23">
        <f t="shared" si="28"/>
        <v>-0.49748857549626513</v>
      </c>
      <c r="AM23">
        <f t="shared" si="29"/>
        <v>-1.321010173373843</v>
      </c>
      <c r="AN23">
        <f t="shared" si="30"/>
        <v>1.4115816522279163</v>
      </c>
      <c r="AO23">
        <f t="shared" si="31"/>
        <v>-110.6359687989798</v>
      </c>
      <c r="AP23">
        <f t="shared" si="32"/>
        <v>2.9941200950910596</v>
      </c>
    </row>
    <row r="24" spans="6:42" ht="13.5">
      <c r="F24">
        <f t="shared" si="33"/>
        <v>1600</v>
      </c>
      <c r="G24">
        <f t="shared" si="0"/>
        <v>10053.119999999999</v>
      </c>
      <c r="H24">
        <f t="shared" si="1"/>
        <v>-0.44209603033132455</v>
      </c>
      <c r="I24">
        <f t="shared" si="2"/>
        <v>-2.9317335005207315</v>
      </c>
      <c r="J24">
        <f t="shared" si="3"/>
        <v>-6.631440454969868</v>
      </c>
      <c r="K24">
        <f t="shared" si="4"/>
        <v>5.068266499479268</v>
      </c>
      <c r="L24">
        <f t="shared" si="5"/>
        <v>-6.631440454969868</v>
      </c>
      <c r="M24">
        <f t="shared" si="6"/>
        <v>0.5820297890738537</v>
      </c>
      <c r="N24">
        <f t="shared" si="7"/>
        <v>0.761541621708032</v>
      </c>
      <c r="O24">
        <f t="shared" si="8"/>
        <v>0.9584906452141585</v>
      </c>
      <c r="P24">
        <f t="shared" si="9"/>
        <v>52.60997977761676</v>
      </c>
      <c r="Q24">
        <f t="shared" si="10"/>
        <v>-0.36824242883670777</v>
      </c>
      <c r="S24">
        <f t="shared" si="11"/>
        <v>-1.2063743999999998</v>
      </c>
      <c r="T24">
        <f t="shared" si="12"/>
        <v>-21.830087894630395</v>
      </c>
      <c r="U24">
        <f t="shared" si="13"/>
        <v>18.095616</v>
      </c>
      <c r="V24">
        <f t="shared" si="14"/>
        <v>-13.830087894630395</v>
      </c>
      <c r="W24">
        <f t="shared" si="15"/>
        <v>18.095616</v>
      </c>
      <c r="X24">
        <f t="shared" si="16"/>
        <v>-0.21329452886610398</v>
      </c>
      <c r="Y24">
        <f t="shared" si="17"/>
        <v>-0.2790796355502903</v>
      </c>
      <c r="Z24">
        <f t="shared" si="18"/>
        <v>0.35125489181375985</v>
      </c>
      <c r="AA24">
        <f t="shared" si="19"/>
        <v>-0.21329452886610398</v>
      </c>
      <c r="AB24">
        <f t="shared" si="20"/>
        <v>-0.2790796355502903</v>
      </c>
      <c r="AC24">
        <f t="shared" si="21"/>
        <v>-127.3895993050681</v>
      </c>
      <c r="AD24">
        <f t="shared" si="22"/>
        <v>-9.087552375307164</v>
      </c>
      <c r="AF24">
        <f t="shared" si="23"/>
        <v>0.3687352602077497</v>
      </c>
      <c r="AG24">
        <f t="shared" si="24"/>
        <v>0.48246198615774166</v>
      </c>
      <c r="AH24">
        <f t="shared" si="25"/>
        <v>0.6072357534003987</v>
      </c>
      <c r="AI24">
        <f t="shared" si="26"/>
        <v>52.60997977761677</v>
      </c>
      <c r="AJ24">
        <f t="shared" si="27"/>
        <v>-4.332853311178665</v>
      </c>
      <c r="AL24">
        <f t="shared" si="28"/>
        <v>-0.7953243179399577</v>
      </c>
      <c r="AM24">
        <f t="shared" si="29"/>
        <v>-1.0406212572583222</v>
      </c>
      <c r="AN24">
        <f t="shared" si="30"/>
        <v>1.3097455370279183</v>
      </c>
      <c r="AO24">
        <f t="shared" si="31"/>
        <v>-127.3895993050681</v>
      </c>
      <c r="AP24">
        <f t="shared" si="32"/>
        <v>2.3437385451872275</v>
      </c>
    </row>
    <row r="25" spans="6:42" ht="13.5">
      <c r="F25">
        <f t="shared" si="33"/>
        <v>2000</v>
      </c>
      <c r="G25">
        <f t="shared" si="0"/>
        <v>12566.4</v>
      </c>
      <c r="H25">
        <f t="shared" si="1"/>
        <v>-0.3536768242650596</v>
      </c>
      <c r="I25">
        <f t="shared" si="2"/>
        <v>-1.8763094403332676</v>
      </c>
      <c r="J25">
        <f t="shared" si="3"/>
        <v>-5.3051523639758935</v>
      </c>
      <c r="K25">
        <f t="shared" si="4"/>
        <v>6.123690559666732</v>
      </c>
      <c r="L25">
        <f t="shared" si="5"/>
        <v>-5.3051523639758935</v>
      </c>
      <c r="M25">
        <f t="shared" si="6"/>
        <v>0.7462883822697522</v>
      </c>
      <c r="N25">
        <f t="shared" si="7"/>
        <v>0.646533905792521</v>
      </c>
      <c r="O25">
        <f t="shared" si="8"/>
        <v>0.9873968001012239</v>
      </c>
      <c r="P25">
        <f t="shared" si="9"/>
        <v>40.9033530724591</v>
      </c>
      <c r="Q25">
        <f t="shared" si="10"/>
        <v>-0.1101656910158571</v>
      </c>
      <c r="S25">
        <f t="shared" si="11"/>
        <v>-1.507968</v>
      </c>
      <c r="T25">
        <f t="shared" si="12"/>
        <v>-34.10951233536</v>
      </c>
      <c r="U25">
        <f t="shared" si="13"/>
        <v>22.61952</v>
      </c>
      <c r="V25">
        <f t="shared" si="14"/>
        <v>-26.10951233536</v>
      </c>
      <c r="W25">
        <f t="shared" si="15"/>
        <v>22.61952</v>
      </c>
      <c r="X25">
        <f t="shared" si="16"/>
        <v>-0.17503349210797225</v>
      </c>
      <c r="Y25">
        <f t="shared" si="17"/>
        <v>-0.15163720886675577</v>
      </c>
      <c r="Z25">
        <f t="shared" si="18"/>
        <v>0.23158274217309824</v>
      </c>
      <c r="AA25">
        <f t="shared" si="19"/>
        <v>-0.17503349210797225</v>
      </c>
      <c r="AB25">
        <f t="shared" si="20"/>
        <v>-0.15163720886675577</v>
      </c>
      <c r="AC25">
        <f t="shared" si="21"/>
        <v>-139.0962260102258</v>
      </c>
      <c r="AD25">
        <f t="shared" si="22"/>
        <v>-12.705876157808573</v>
      </c>
      <c r="AF25">
        <f t="shared" si="23"/>
        <v>0.57125489016178</v>
      </c>
      <c r="AG25">
        <f t="shared" si="24"/>
        <v>0.4948966969257652</v>
      </c>
      <c r="AH25">
        <f t="shared" si="25"/>
        <v>0.7558140579281256</v>
      </c>
      <c r="AI25">
        <f t="shared" si="26"/>
        <v>40.9033530724591</v>
      </c>
      <c r="AJ25">
        <f t="shared" si="27"/>
        <v>-2.43170069178222</v>
      </c>
      <c r="AL25">
        <f t="shared" si="28"/>
        <v>-0.9213218743777245</v>
      </c>
      <c r="AM25">
        <f t="shared" si="29"/>
        <v>-0.7981711146592768</v>
      </c>
      <c r="AN25">
        <f t="shared" si="30"/>
        <v>1.2189795422743221</v>
      </c>
      <c r="AO25">
        <f t="shared" si="31"/>
        <v>-139.09622601022576</v>
      </c>
      <c r="AP25">
        <f t="shared" si="32"/>
        <v>1.7199283412121333</v>
      </c>
    </row>
    <row r="26" spans="6:42" ht="13.5">
      <c r="F26">
        <f t="shared" si="33"/>
        <v>2500</v>
      </c>
      <c r="G26">
        <f t="shared" si="0"/>
        <v>15708</v>
      </c>
      <c r="H26">
        <f t="shared" si="1"/>
        <v>-0.2829414594120477</v>
      </c>
      <c r="I26">
        <f t="shared" si="2"/>
        <v>-1.2008380418132911</v>
      </c>
      <c r="J26">
        <f t="shared" si="3"/>
        <v>-4.244121891180715</v>
      </c>
      <c r="K26">
        <f t="shared" si="4"/>
        <v>6.799161958186708</v>
      </c>
      <c r="L26">
        <f t="shared" si="5"/>
        <v>-4.244121891180715</v>
      </c>
      <c r="M26">
        <f t="shared" si="6"/>
        <v>0.8467045714114734</v>
      </c>
      <c r="N26">
        <f t="shared" si="7"/>
        <v>0.528523578198244</v>
      </c>
      <c r="O26">
        <f t="shared" si="8"/>
        <v>0.9981211369170389</v>
      </c>
      <c r="P26">
        <f t="shared" si="9"/>
        <v>31.972850852617377</v>
      </c>
      <c r="Q26">
        <f t="shared" si="10"/>
        <v>-0.016334947758677092</v>
      </c>
      <c r="S26">
        <f t="shared" si="11"/>
        <v>-1.88496</v>
      </c>
      <c r="T26">
        <f t="shared" si="12"/>
        <v>-53.296113024</v>
      </c>
      <c r="U26">
        <f t="shared" si="13"/>
        <v>28.2744</v>
      </c>
      <c r="V26">
        <f t="shared" si="14"/>
        <v>-45.296113024</v>
      </c>
      <c r="W26">
        <f t="shared" si="15"/>
        <v>28.2744</v>
      </c>
      <c r="X26">
        <f t="shared" si="16"/>
        <v>-0.1270943824410144</v>
      </c>
      <c r="Y26">
        <f t="shared" si="17"/>
        <v>-0.07933390233696662</v>
      </c>
      <c r="Z26">
        <f t="shared" si="18"/>
        <v>0.14982272894348903</v>
      </c>
      <c r="AA26">
        <f t="shared" si="19"/>
        <v>-0.1270943824410144</v>
      </c>
      <c r="AB26">
        <f t="shared" si="20"/>
        <v>-0.07933390233696662</v>
      </c>
      <c r="AC26">
        <f t="shared" si="21"/>
        <v>-148.02672823006748</v>
      </c>
      <c r="AD26">
        <f t="shared" si="22"/>
        <v>-16.488445934873653</v>
      </c>
      <c r="AF26">
        <f t="shared" si="23"/>
        <v>0.7196101889704589</v>
      </c>
      <c r="AG26">
        <f t="shared" si="24"/>
        <v>0.4491896758612774</v>
      </c>
      <c r="AH26">
        <f t="shared" si="25"/>
        <v>0.8482984079735498</v>
      </c>
      <c r="AI26">
        <f t="shared" si="26"/>
        <v>31.972850852617377</v>
      </c>
      <c r="AJ26">
        <f t="shared" si="27"/>
        <v>-1.4290269610147286</v>
      </c>
      <c r="AL26">
        <f t="shared" si="28"/>
        <v>-0.9737989538524878</v>
      </c>
      <c r="AM26">
        <f t="shared" si="29"/>
        <v>-0.6078574805352106</v>
      </c>
      <c r="AN26">
        <f t="shared" si="30"/>
        <v>1.1479438658605279</v>
      </c>
      <c r="AO26">
        <f t="shared" si="31"/>
        <v>-148.02672823006748</v>
      </c>
      <c r="AP26">
        <f t="shared" si="32"/>
        <v>1.198413034007972</v>
      </c>
    </row>
    <row r="27" spans="6:42" ht="13.5">
      <c r="F27">
        <f t="shared" si="33"/>
        <v>3200</v>
      </c>
      <c r="G27">
        <f t="shared" si="0"/>
        <v>20106.239999999998</v>
      </c>
      <c r="H27">
        <f t="shared" si="1"/>
        <v>-0.22104801516566228</v>
      </c>
      <c r="I27">
        <f t="shared" si="2"/>
        <v>-0.7329333751301829</v>
      </c>
      <c r="J27">
        <f t="shared" si="3"/>
        <v>-3.315720227484934</v>
      </c>
      <c r="K27">
        <f t="shared" si="4"/>
        <v>7.267066624869817</v>
      </c>
      <c r="L27">
        <f t="shared" si="5"/>
        <v>-3.315720227484934</v>
      </c>
      <c r="M27">
        <f t="shared" si="6"/>
        <v>0.9111701140370833</v>
      </c>
      <c r="N27">
        <f t="shared" si="7"/>
        <v>0.4157365459473316</v>
      </c>
      <c r="O27">
        <f t="shared" si="8"/>
        <v>1.0015327515116863</v>
      </c>
      <c r="P27">
        <f t="shared" si="9"/>
        <v>24.525575679633718</v>
      </c>
      <c r="Q27">
        <f t="shared" si="10"/>
        <v>0.013303117888511708</v>
      </c>
      <c r="S27">
        <f t="shared" si="11"/>
        <v>-2.4127487999999997</v>
      </c>
      <c r="T27">
        <f t="shared" si="12"/>
        <v>-87.32035157852158</v>
      </c>
      <c r="U27">
        <f t="shared" si="13"/>
        <v>36.191232</v>
      </c>
      <c r="V27">
        <f t="shared" si="14"/>
        <v>-79.32035157852158</v>
      </c>
      <c r="W27">
        <f t="shared" si="15"/>
        <v>36.191232</v>
      </c>
      <c r="X27">
        <f t="shared" si="16"/>
        <v>-0.08347837337486912</v>
      </c>
      <c r="Y27">
        <f t="shared" si="17"/>
        <v>-0.038088398723267754</v>
      </c>
      <c r="Z27">
        <f t="shared" si="18"/>
        <v>0.09175709748360986</v>
      </c>
      <c r="AA27">
        <f t="shared" si="19"/>
        <v>-0.08347837337486912</v>
      </c>
      <c r="AB27">
        <f t="shared" si="20"/>
        <v>-0.038088398723267754</v>
      </c>
      <c r="AC27">
        <f t="shared" si="21"/>
        <v>-155.47400340305114</v>
      </c>
      <c r="AD27">
        <f t="shared" si="22"/>
        <v>-20.74720665514119</v>
      </c>
      <c r="AF27">
        <f t="shared" si="23"/>
        <v>0.8276917406622142</v>
      </c>
      <c r="AG27">
        <f t="shared" si="24"/>
        <v>0.37764814722406387</v>
      </c>
      <c r="AH27">
        <f t="shared" si="25"/>
        <v>0.9097756540280765</v>
      </c>
      <c r="AI27">
        <f t="shared" si="26"/>
        <v>24.525575679633718</v>
      </c>
      <c r="AJ27">
        <f t="shared" si="27"/>
        <v>-0.8213137850022335</v>
      </c>
      <c r="AL27">
        <f t="shared" si="28"/>
        <v>-0.9946484874119523</v>
      </c>
      <c r="AM27">
        <f t="shared" si="29"/>
        <v>-0.45382494467059936</v>
      </c>
      <c r="AN27">
        <f t="shared" si="30"/>
        <v>1.093289848995296</v>
      </c>
      <c r="AO27">
        <f t="shared" si="31"/>
        <v>-155.47400340305114</v>
      </c>
      <c r="AP27">
        <f t="shared" si="32"/>
        <v>0.774706315505848</v>
      </c>
    </row>
    <row r="28" spans="6:42" ht="13.5">
      <c r="F28">
        <f t="shared" si="33"/>
        <v>4000</v>
      </c>
      <c r="G28">
        <f t="shared" si="0"/>
        <v>25132.8</v>
      </c>
      <c r="H28">
        <f t="shared" si="1"/>
        <v>-0.1768384121325298</v>
      </c>
      <c r="I28">
        <f t="shared" si="2"/>
        <v>-0.4690773600833169</v>
      </c>
      <c r="J28">
        <f t="shared" si="3"/>
        <v>-2.6525761819879468</v>
      </c>
      <c r="K28">
        <f t="shared" si="4"/>
        <v>7.5309226399166835</v>
      </c>
      <c r="L28">
        <f t="shared" si="5"/>
        <v>-2.6525761819879468</v>
      </c>
      <c r="M28">
        <f t="shared" si="6"/>
        <v>0.9450427836909041</v>
      </c>
      <c r="N28">
        <f t="shared" si="7"/>
        <v>0.33286731239159467</v>
      </c>
      <c r="O28">
        <f t="shared" si="8"/>
        <v>1.0019513514462948</v>
      </c>
      <c r="P28">
        <f t="shared" si="9"/>
        <v>19.403472050466817</v>
      </c>
      <c r="Q28">
        <f t="shared" si="10"/>
        <v>0.016932707843380752</v>
      </c>
      <c r="S28">
        <f t="shared" si="11"/>
        <v>-3.015936</v>
      </c>
      <c r="T28">
        <f t="shared" si="12"/>
        <v>-136.43804934144</v>
      </c>
      <c r="U28">
        <f t="shared" si="13"/>
        <v>45.23904</v>
      </c>
      <c r="V28">
        <f t="shared" si="14"/>
        <v>-128.43804934144</v>
      </c>
      <c r="W28">
        <f t="shared" si="15"/>
        <v>45.23904</v>
      </c>
      <c r="X28">
        <f t="shared" si="16"/>
        <v>-0.05541227176743979</v>
      </c>
      <c r="Y28">
        <f t="shared" si="17"/>
        <v>-0.019517565019334746</v>
      </c>
      <c r="Z28">
        <f t="shared" si="18"/>
        <v>0.058749086858542444</v>
      </c>
      <c r="AA28">
        <f t="shared" si="19"/>
        <v>-0.05541227176743979</v>
      </c>
      <c r="AB28">
        <f t="shared" si="20"/>
        <v>-0.019517565019334746</v>
      </c>
      <c r="AC28">
        <f t="shared" si="21"/>
        <v>-160.59610703221804</v>
      </c>
      <c r="AD28">
        <f t="shared" si="22"/>
        <v>-24.619977585508583</v>
      </c>
      <c r="AF28">
        <f t="shared" si="23"/>
        <v>0.8896305119234643</v>
      </c>
      <c r="AG28">
        <f t="shared" si="24"/>
        <v>0.3133497473722599</v>
      </c>
      <c r="AH28">
        <f t="shared" si="25"/>
        <v>0.9432022645877524</v>
      </c>
      <c r="AI28">
        <f t="shared" si="26"/>
        <v>19.403472050466817</v>
      </c>
      <c r="AJ28">
        <f t="shared" si="27"/>
        <v>-0.5079033037897959</v>
      </c>
      <c r="AL28">
        <f t="shared" si="28"/>
        <v>-1.0004550554583438</v>
      </c>
      <c r="AM28">
        <f t="shared" si="29"/>
        <v>-0.35238487741092944</v>
      </c>
      <c r="AN28">
        <f t="shared" si="30"/>
        <v>1.060700438304837</v>
      </c>
      <c r="AO28">
        <f t="shared" si="31"/>
        <v>-160.59610703221804</v>
      </c>
      <c r="AP28">
        <f t="shared" si="32"/>
        <v>0.5118549662355621</v>
      </c>
    </row>
    <row r="29" spans="6:42" ht="13.5">
      <c r="F29">
        <f t="shared" si="33"/>
        <v>5000</v>
      </c>
      <c r="G29">
        <f t="shared" si="0"/>
        <v>31416</v>
      </c>
      <c r="H29">
        <f t="shared" si="1"/>
        <v>-0.14147072970602384</v>
      </c>
      <c r="I29">
        <f t="shared" si="2"/>
        <v>-0.3002095104533228</v>
      </c>
      <c r="J29">
        <f t="shared" si="3"/>
        <v>-2.1220609455903574</v>
      </c>
      <c r="K29">
        <f t="shared" si="4"/>
        <v>7.699790489546677</v>
      </c>
      <c r="L29">
        <f t="shared" si="5"/>
        <v>-2.1220609455903574</v>
      </c>
      <c r="M29">
        <f t="shared" si="6"/>
        <v>0.9656435930233207</v>
      </c>
      <c r="N29">
        <f t="shared" si="7"/>
        <v>0.26613120953047925</v>
      </c>
      <c r="O29">
        <f t="shared" si="8"/>
        <v>1.0016453311592604</v>
      </c>
      <c r="P29">
        <f t="shared" si="9"/>
        <v>15.408161687772106</v>
      </c>
      <c r="Q29">
        <f t="shared" si="10"/>
        <v>0.014279420898023632</v>
      </c>
      <c r="S29">
        <f t="shared" si="11"/>
        <v>-3.76992</v>
      </c>
      <c r="T29">
        <f t="shared" si="12"/>
        <v>-213.184452096</v>
      </c>
      <c r="U29">
        <f t="shared" si="13"/>
        <v>56.5488</v>
      </c>
      <c r="V29">
        <f t="shared" si="14"/>
        <v>-205.184452096</v>
      </c>
      <c r="W29">
        <f t="shared" si="15"/>
        <v>56.5488</v>
      </c>
      <c r="X29">
        <f t="shared" si="16"/>
        <v>-0.03623692379173984</v>
      </c>
      <c r="Y29">
        <f t="shared" si="17"/>
        <v>-0.009986890016186979</v>
      </c>
      <c r="Z29">
        <f t="shared" si="18"/>
        <v>0.037587931814397235</v>
      </c>
      <c r="AA29">
        <f t="shared" si="19"/>
        <v>-0.03623692379173984</v>
      </c>
      <c r="AB29">
        <f t="shared" si="20"/>
        <v>-0.009986890016186979</v>
      </c>
      <c r="AC29">
        <f t="shared" si="21"/>
        <v>-164.59141739491275</v>
      </c>
      <c r="AD29">
        <f t="shared" si="22"/>
        <v>-28.499031392776196</v>
      </c>
      <c r="AF29">
        <f t="shared" si="23"/>
        <v>0.9294066692315809</v>
      </c>
      <c r="AG29">
        <f t="shared" si="24"/>
        <v>0.2561443195142923</v>
      </c>
      <c r="AH29">
        <f t="shared" si="25"/>
        <v>0.9640573993448632</v>
      </c>
      <c r="AI29">
        <f t="shared" si="26"/>
        <v>15.408161687772106</v>
      </c>
      <c r="AJ29">
        <f t="shared" si="27"/>
        <v>-0.31794215437866785</v>
      </c>
      <c r="AL29">
        <f t="shared" si="28"/>
        <v>-1.0018805168150606</v>
      </c>
      <c r="AM29">
        <f t="shared" si="29"/>
        <v>-0.2761180995466662</v>
      </c>
      <c r="AN29">
        <f t="shared" si="30"/>
        <v>1.0392332629736578</v>
      </c>
      <c r="AO29">
        <f t="shared" si="31"/>
        <v>-164.59141739491275</v>
      </c>
      <c r="AP29">
        <f t="shared" si="32"/>
        <v>0.33426077697921774</v>
      </c>
    </row>
    <row r="30" spans="6:42" ht="13.5">
      <c r="F30">
        <f t="shared" si="33"/>
        <v>6300</v>
      </c>
      <c r="G30">
        <f t="shared" si="0"/>
        <v>39584.159999999996</v>
      </c>
      <c r="H30">
        <f t="shared" si="1"/>
        <v>-0.11227835690954273</v>
      </c>
      <c r="I30">
        <f t="shared" si="2"/>
        <v>-0.18909644145459992</v>
      </c>
      <c r="J30">
        <f t="shared" si="3"/>
        <v>-1.6841753536431407</v>
      </c>
      <c r="K30">
        <f t="shared" si="4"/>
        <v>7.8109035585454</v>
      </c>
      <c r="L30">
        <f t="shared" si="5"/>
        <v>-1.6841753536431407</v>
      </c>
      <c r="M30">
        <f t="shared" si="6"/>
        <v>0.9787078520226874</v>
      </c>
      <c r="N30">
        <f t="shared" si="7"/>
        <v>0.2110275245928896</v>
      </c>
      <c r="O30">
        <f t="shared" si="8"/>
        <v>1.001200117732047</v>
      </c>
      <c r="P30">
        <f t="shared" si="9"/>
        <v>12.167719441402811</v>
      </c>
      <c r="Q30">
        <f t="shared" si="10"/>
        <v>0.010417840105562164</v>
      </c>
      <c r="S30">
        <f t="shared" si="11"/>
        <v>-4.750099199999999</v>
      </c>
      <c r="T30">
        <f t="shared" si="12"/>
        <v>-338.4516361476095</v>
      </c>
      <c r="U30">
        <f t="shared" si="13"/>
        <v>71.251488</v>
      </c>
      <c r="V30">
        <f t="shared" si="14"/>
        <v>-330.4516361476095</v>
      </c>
      <c r="W30">
        <f t="shared" si="15"/>
        <v>71.251488</v>
      </c>
      <c r="X30">
        <f t="shared" si="16"/>
        <v>-0.02313377150514567</v>
      </c>
      <c r="Y30">
        <f t="shared" si="17"/>
        <v>-0.004988069243686062</v>
      </c>
      <c r="Z30">
        <f t="shared" si="18"/>
        <v>0.02366542243088208</v>
      </c>
      <c r="AA30">
        <f t="shared" si="19"/>
        <v>-0.02313377150514567</v>
      </c>
      <c r="AB30">
        <f t="shared" si="20"/>
        <v>-0.004988069243686062</v>
      </c>
      <c r="AC30">
        <f t="shared" si="21"/>
        <v>-167.83185964128202</v>
      </c>
      <c r="AD30">
        <f t="shared" si="22"/>
        <v>-32.51771477827117</v>
      </c>
      <c r="AF30">
        <f t="shared" si="23"/>
        <v>0.9555740805175418</v>
      </c>
      <c r="AG30">
        <f t="shared" si="24"/>
        <v>0.20603945534920354</v>
      </c>
      <c r="AH30">
        <f t="shared" si="25"/>
        <v>0.9775346953011652</v>
      </c>
      <c r="AI30">
        <f t="shared" si="26"/>
        <v>12.16771944140281</v>
      </c>
      <c r="AJ30">
        <f t="shared" si="27"/>
        <v>-0.19735638789122945</v>
      </c>
      <c r="AL30">
        <f t="shared" si="28"/>
        <v>-1.0018416235278331</v>
      </c>
      <c r="AM30">
        <f t="shared" si="29"/>
        <v>-0.21601559383657565</v>
      </c>
      <c r="AN30">
        <f t="shared" si="30"/>
        <v>1.0248655401629292</v>
      </c>
      <c r="AO30">
        <f t="shared" si="31"/>
        <v>-167.83185964128208</v>
      </c>
      <c r="AP30">
        <f t="shared" si="32"/>
        <v>0.21333781523524845</v>
      </c>
    </row>
    <row r="31" spans="6:42" ht="13.5">
      <c r="F31">
        <f t="shared" si="33"/>
        <v>8000</v>
      </c>
      <c r="G31">
        <f t="shared" si="0"/>
        <v>50265.6</v>
      </c>
      <c r="H31">
        <f t="shared" si="1"/>
        <v>-0.0884192060662649</v>
      </c>
      <c r="I31">
        <f t="shared" si="2"/>
        <v>-0.11726934002082923</v>
      </c>
      <c r="J31">
        <f t="shared" si="3"/>
        <v>-1.3262880909939734</v>
      </c>
      <c r="K31">
        <f t="shared" si="4"/>
        <v>7.88273065997917</v>
      </c>
      <c r="L31">
        <f t="shared" si="5"/>
        <v>-1.3262880909939734</v>
      </c>
      <c r="M31">
        <f t="shared" si="6"/>
        <v>0.9869376616328842</v>
      </c>
      <c r="N31">
        <f t="shared" si="7"/>
        <v>0.16605459752960694</v>
      </c>
      <c r="O31">
        <f t="shared" si="8"/>
        <v>1.000809710839231</v>
      </c>
      <c r="P31">
        <f t="shared" si="9"/>
        <v>9.550675497332877</v>
      </c>
      <c r="Q31">
        <f t="shared" si="10"/>
        <v>0.0070302131523575975</v>
      </c>
      <c r="S31">
        <f t="shared" si="11"/>
        <v>-6.031872</v>
      </c>
      <c r="T31">
        <f t="shared" si="12"/>
        <v>-545.75219736576</v>
      </c>
      <c r="U31">
        <f t="shared" si="13"/>
        <v>90.47808</v>
      </c>
      <c r="V31">
        <f t="shared" si="14"/>
        <v>-537.75219736576</v>
      </c>
      <c r="W31">
        <f t="shared" si="15"/>
        <v>90.47808</v>
      </c>
      <c r="X31">
        <f t="shared" si="16"/>
        <v>-0.014467191027673597</v>
      </c>
      <c r="Y31">
        <f t="shared" si="17"/>
        <v>-0.0024341391324651774</v>
      </c>
      <c r="Z31">
        <f t="shared" si="18"/>
        <v>0.01467053678456919</v>
      </c>
      <c r="AA31">
        <f t="shared" si="19"/>
        <v>-0.014467191027673597</v>
      </c>
      <c r="AB31">
        <f t="shared" si="20"/>
        <v>-0.0024341391324651774</v>
      </c>
      <c r="AC31">
        <f t="shared" si="21"/>
        <v>-170.44890358535199</v>
      </c>
      <c r="AD31">
        <f t="shared" si="22"/>
        <v>-36.671079906758855</v>
      </c>
      <c r="AF31">
        <f t="shared" si="23"/>
        <v>0.9724704706052106</v>
      </c>
      <c r="AG31">
        <f t="shared" si="24"/>
        <v>0.16362045839714176</v>
      </c>
      <c r="AH31">
        <f t="shared" si="25"/>
        <v>0.9861391740546618</v>
      </c>
      <c r="AI31">
        <f t="shared" si="26"/>
        <v>9.550675497332877</v>
      </c>
      <c r="AJ31">
        <f t="shared" si="27"/>
        <v>-0.12123577300885473</v>
      </c>
      <c r="AL31">
        <f t="shared" si="28"/>
        <v>-1.001404852660558</v>
      </c>
      <c r="AM31">
        <f t="shared" si="29"/>
        <v>-0.16848873666207212</v>
      </c>
      <c r="AN31">
        <f t="shared" si="30"/>
        <v>1.0154802476238003</v>
      </c>
      <c r="AO31">
        <f t="shared" si="31"/>
        <v>-170.44890358535199</v>
      </c>
      <c r="AP31">
        <f t="shared" si="32"/>
        <v>0.13342960491168923</v>
      </c>
    </row>
    <row r="32" spans="6:42" ht="13.5">
      <c r="F32">
        <f t="shared" si="33"/>
        <v>10000</v>
      </c>
      <c r="G32">
        <f t="shared" si="0"/>
        <v>62832</v>
      </c>
      <c r="H32">
        <f t="shared" si="1"/>
        <v>-0.07073536485301192</v>
      </c>
      <c r="I32">
        <f t="shared" si="2"/>
        <v>-0.0750523776133307</v>
      </c>
      <c r="J32">
        <f t="shared" si="3"/>
        <v>-1.0610304727951787</v>
      </c>
      <c r="K32">
        <f t="shared" si="4"/>
        <v>7.92494762238667</v>
      </c>
      <c r="L32">
        <f t="shared" si="5"/>
        <v>-1.0610304727951787</v>
      </c>
      <c r="M32">
        <f t="shared" si="6"/>
        <v>0.9916941235528101</v>
      </c>
      <c r="N32">
        <f t="shared" si="7"/>
        <v>0.13277282512367616</v>
      </c>
      <c r="O32">
        <f t="shared" si="8"/>
        <v>1.000542781584325</v>
      </c>
      <c r="P32">
        <f t="shared" si="9"/>
        <v>7.625671258834862</v>
      </c>
      <c r="Q32">
        <f t="shared" si="10"/>
        <v>0.004713261918819763</v>
      </c>
      <c r="S32">
        <f t="shared" si="11"/>
        <v>-7.53984</v>
      </c>
      <c r="T32">
        <f t="shared" si="12"/>
        <v>-852.737808384</v>
      </c>
      <c r="U32">
        <f t="shared" si="13"/>
        <v>113.0976</v>
      </c>
      <c r="V32">
        <f t="shared" si="14"/>
        <v>-844.737808384</v>
      </c>
      <c r="W32">
        <f t="shared" si="15"/>
        <v>113.0976</v>
      </c>
      <c r="X32">
        <f t="shared" si="16"/>
        <v>-0.009303625229725816</v>
      </c>
      <c r="Y32">
        <f t="shared" si="17"/>
        <v>-0.001245614525996358</v>
      </c>
      <c r="Z32">
        <f t="shared" si="18"/>
        <v>0.009386639332719878</v>
      </c>
      <c r="AA32">
        <f t="shared" si="19"/>
        <v>-0.009303625229725816</v>
      </c>
      <c r="AB32">
        <f t="shared" si="20"/>
        <v>-0.001245614525996358</v>
      </c>
      <c r="AC32">
        <f t="shared" si="21"/>
        <v>-172.37390782385</v>
      </c>
      <c r="AD32">
        <f t="shared" si="22"/>
        <v>-40.54979737831465</v>
      </c>
      <c r="AF32">
        <f t="shared" si="23"/>
        <v>0.9823904983230842</v>
      </c>
      <c r="AG32">
        <f t="shared" si="24"/>
        <v>0.1315272105976798</v>
      </c>
      <c r="AH32">
        <f t="shared" si="25"/>
        <v>0.9911561422516052</v>
      </c>
      <c r="AI32">
        <f t="shared" si="26"/>
        <v>7.625671258834862</v>
      </c>
      <c r="AJ32">
        <f t="shared" si="27"/>
        <v>-0.07715846677061802</v>
      </c>
      <c r="AL32">
        <f t="shared" si="28"/>
        <v>-1.000997748782536</v>
      </c>
      <c r="AM32">
        <f t="shared" si="29"/>
        <v>-0.13401843964967253</v>
      </c>
      <c r="AN32">
        <f t="shared" si="30"/>
        <v>1.0099294209170449</v>
      </c>
      <c r="AO32">
        <f t="shared" si="31"/>
        <v>-172.37390782385</v>
      </c>
      <c r="AP32">
        <f t="shared" si="32"/>
        <v>0.08582048204287136</v>
      </c>
    </row>
    <row r="33" spans="6:42" ht="13.5">
      <c r="F33">
        <f t="shared" si="33"/>
        <v>12500</v>
      </c>
      <c r="G33">
        <f t="shared" si="0"/>
        <v>78540</v>
      </c>
      <c r="H33">
        <f t="shared" si="1"/>
        <v>-0.05658829188240953</v>
      </c>
      <c r="I33">
        <f t="shared" si="2"/>
        <v>-0.04803352167253165</v>
      </c>
      <c r="J33">
        <f t="shared" si="3"/>
        <v>-0.8488243782361429</v>
      </c>
      <c r="K33">
        <f t="shared" si="4"/>
        <v>7.951966478327468</v>
      </c>
      <c r="L33">
        <f t="shared" si="5"/>
        <v>-0.8488243782361429</v>
      </c>
      <c r="M33">
        <f t="shared" si="6"/>
        <v>0.9947065012025138</v>
      </c>
      <c r="N33">
        <f t="shared" si="7"/>
        <v>0.10617890929392607</v>
      </c>
      <c r="O33">
        <f t="shared" si="8"/>
        <v>1.0003574282792098</v>
      </c>
      <c r="P33">
        <f t="shared" si="9"/>
        <v>6.092892536068347</v>
      </c>
      <c r="Q33">
        <f t="shared" si="10"/>
        <v>0.0031040278861073187</v>
      </c>
      <c r="S33">
        <f t="shared" si="11"/>
        <v>-9.4248</v>
      </c>
      <c r="T33">
        <f t="shared" si="12"/>
        <v>-1332.4028256</v>
      </c>
      <c r="U33">
        <f t="shared" si="13"/>
        <v>141.372</v>
      </c>
      <c r="V33">
        <f t="shared" si="14"/>
        <v>-1324.4028256</v>
      </c>
      <c r="W33">
        <f t="shared" si="15"/>
        <v>141.372</v>
      </c>
      <c r="X33">
        <f t="shared" si="16"/>
        <v>-0.005972407035414884</v>
      </c>
      <c r="Y33">
        <f t="shared" si="17"/>
        <v>-0.0006375183675919463</v>
      </c>
      <c r="Z33">
        <f t="shared" si="18"/>
        <v>0.00600633627644093</v>
      </c>
      <c r="AA33">
        <f t="shared" si="19"/>
        <v>-0.005972407035414884</v>
      </c>
      <c r="AB33">
        <f t="shared" si="20"/>
        <v>-0.0006375183675919463</v>
      </c>
      <c r="AC33">
        <f t="shared" si="21"/>
        <v>-173.90668654661653</v>
      </c>
      <c r="AD33">
        <f t="shared" si="22"/>
        <v>-44.42780713266962</v>
      </c>
      <c r="AF33">
        <f t="shared" si="23"/>
        <v>0.9887340941670989</v>
      </c>
      <c r="AG33">
        <f t="shared" si="24"/>
        <v>0.10554139092633412</v>
      </c>
      <c r="AH33">
        <f t="shared" si="25"/>
        <v>0.9943510920027688</v>
      </c>
      <c r="AI33">
        <f t="shared" si="26"/>
        <v>6.092892536068348</v>
      </c>
      <c r="AJ33">
        <f t="shared" si="27"/>
        <v>-0.049204899630629836</v>
      </c>
      <c r="AL33">
        <f t="shared" si="28"/>
        <v>-1.0006789082379286</v>
      </c>
      <c r="AM33">
        <f t="shared" si="29"/>
        <v>-0.10681642766151801</v>
      </c>
      <c r="AN33">
        <f t="shared" si="30"/>
        <v>1.0063637645556507</v>
      </c>
      <c r="AO33">
        <f t="shared" si="31"/>
        <v>-173.90668654661653</v>
      </c>
      <c r="AP33">
        <f t="shared" si="32"/>
        <v>0.05509982083071391</v>
      </c>
    </row>
    <row r="34" spans="6:42" ht="13.5">
      <c r="F34">
        <f t="shared" si="33"/>
        <v>16000</v>
      </c>
      <c r="G34">
        <f t="shared" si="0"/>
        <v>100531.2</v>
      </c>
      <c r="H34">
        <f t="shared" si="1"/>
        <v>-0.04420960303313245</v>
      </c>
      <c r="I34">
        <f t="shared" si="2"/>
        <v>-0.029317335005207307</v>
      </c>
      <c r="J34">
        <f t="shared" si="3"/>
        <v>-0.6631440454969867</v>
      </c>
      <c r="K34">
        <f t="shared" si="4"/>
        <v>7.970682664994793</v>
      </c>
      <c r="L34">
        <f t="shared" si="5"/>
        <v>-0.6631440454969867</v>
      </c>
      <c r="M34">
        <f t="shared" si="6"/>
        <v>0.9967785542731331</v>
      </c>
      <c r="N34">
        <f t="shared" si="7"/>
        <v>0.08292988075517056</v>
      </c>
      <c r="O34">
        <f t="shared" si="8"/>
        <v>1.0002224009593588</v>
      </c>
      <c r="P34">
        <f t="shared" si="9"/>
        <v>4.7559241416530575</v>
      </c>
      <c r="Q34">
        <f t="shared" si="10"/>
        <v>0.0019315354086867167</v>
      </c>
      <c r="S34">
        <f t="shared" si="11"/>
        <v>-12.063744</v>
      </c>
      <c r="T34">
        <f t="shared" si="12"/>
        <v>-2183.00878946304</v>
      </c>
      <c r="U34">
        <f t="shared" si="13"/>
        <v>180.95616</v>
      </c>
      <c r="V34">
        <f t="shared" si="14"/>
        <v>-2175.00878946304</v>
      </c>
      <c r="W34">
        <f t="shared" si="15"/>
        <v>180.95616</v>
      </c>
      <c r="X34">
        <f t="shared" si="16"/>
        <v>-0.0036528613502039564</v>
      </c>
      <c r="Y34">
        <f t="shared" si="17"/>
        <v>-0.00030391038700515363</v>
      </c>
      <c r="Z34">
        <f t="shared" si="18"/>
        <v>0.0036654819010797876</v>
      </c>
      <c r="AA34">
        <f t="shared" si="19"/>
        <v>-0.0036528613502039564</v>
      </c>
      <c r="AB34">
        <f t="shared" si="20"/>
        <v>-0.00030391038700515363</v>
      </c>
      <c r="AC34">
        <f t="shared" si="21"/>
        <v>-175.24365494103182</v>
      </c>
      <c r="AD34">
        <f t="shared" si="22"/>
        <v>-48.71737841106177</v>
      </c>
      <c r="AF34">
        <f t="shared" si="23"/>
        <v>0.9931256929229292</v>
      </c>
      <c r="AG34">
        <f t="shared" si="24"/>
        <v>0.08262597036816541</v>
      </c>
      <c r="AH34">
        <f t="shared" si="25"/>
        <v>0.9965569190582789</v>
      </c>
      <c r="AI34">
        <f t="shared" si="26"/>
        <v>4.7559241416530575</v>
      </c>
      <c r="AJ34">
        <f t="shared" si="27"/>
        <v>-0.02995782432812564</v>
      </c>
      <c r="AL34">
        <f t="shared" si="28"/>
        <v>-1.0004314156233372</v>
      </c>
      <c r="AM34">
        <f t="shared" si="29"/>
        <v>-0.08323379114217572</v>
      </c>
      <c r="AN34">
        <f t="shared" si="30"/>
        <v>1.0038878828604387</v>
      </c>
      <c r="AO34">
        <f t="shared" si="31"/>
        <v>-175.24365494103182</v>
      </c>
      <c r="AP34">
        <f t="shared" si="32"/>
        <v>0.0337042447465141</v>
      </c>
    </row>
    <row r="35" spans="6:42" ht="13.5">
      <c r="F35">
        <f t="shared" si="33"/>
        <v>20000</v>
      </c>
      <c r="G35">
        <f t="shared" si="0"/>
        <v>125664</v>
      </c>
      <c r="H35">
        <f t="shared" si="1"/>
        <v>-0.03536768242650596</v>
      </c>
      <c r="I35">
        <f t="shared" si="2"/>
        <v>-0.018763094403332674</v>
      </c>
      <c r="J35">
        <f t="shared" si="3"/>
        <v>-0.5305152363975894</v>
      </c>
      <c r="K35">
        <f t="shared" si="4"/>
        <v>7.981236905596667</v>
      </c>
      <c r="L35">
        <f t="shared" si="5"/>
        <v>-0.5305152363975894</v>
      </c>
      <c r="M35">
        <f t="shared" si="6"/>
        <v>0.9979416935922196</v>
      </c>
      <c r="N35">
        <f t="shared" si="7"/>
        <v>0.06633348687041737</v>
      </c>
      <c r="O35">
        <f t="shared" si="8"/>
        <v>1.0001438672961482</v>
      </c>
      <c r="P35">
        <f t="shared" si="9"/>
        <v>3.8028647756058436</v>
      </c>
      <c r="Q35">
        <f t="shared" si="10"/>
        <v>0.0012495255760924008</v>
      </c>
      <c r="S35">
        <f t="shared" si="11"/>
        <v>-15.07968</v>
      </c>
      <c r="T35">
        <f t="shared" si="12"/>
        <v>-3410.951233536</v>
      </c>
      <c r="U35">
        <f t="shared" si="13"/>
        <v>226.1952</v>
      </c>
      <c r="V35">
        <f t="shared" si="14"/>
        <v>-3402.951233536</v>
      </c>
      <c r="W35">
        <f t="shared" si="15"/>
        <v>226.1952</v>
      </c>
      <c r="X35">
        <f t="shared" si="16"/>
        <v>-0.0023405592757365632</v>
      </c>
      <c r="Y35">
        <f t="shared" si="17"/>
        <v>-0.00015557768453148367</v>
      </c>
      <c r="Z35">
        <f t="shared" si="18"/>
        <v>0.002345724224873982</v>
      </c>
      <c r="AA35">
        <f t="shared" si="19"/>
        <v>-0.0023405592757365632</v>
      </c>
      <c r="AB35">
        <f t="shared" si="20"/>
        <v>-0.00015557768453148367</v>
      </c>
      <c r="AC35">
        <f t="shared" si="21"/>
        <v>-176.19671430707902</v>
      </c>
      <c r="AD35">
        <f t="shared" si="22"/>
        <v>-52.594460941216624</v>
      </c>
      <c r="AF35">
        <f t="shared" si="23"/>
        <v>0.9956011343164831</v>
      </c>
      <c r="AG35">
        <f t="shared" si="24"/>
        <v>0.0661779091858859</v>
      </c>
      <c r="AH35">
        <f t="shared" si="25"/>
        <v>0.9977981430712743</v>
      </c>
      <c r="AI35">
        <f t="shared" si="26"/>
        <v>3.8028647756058436</v>
      </c>
      <c r="AJ35">
        <f t="shared" si="27"/>
        <v>-0.019146172591969147</v>
      </c>
      <c r="AL35">
        <f t="shared" si="28"/>
        <v>-1.0002822528679562</v>
      </c>
      <c r="AM35">
        <f t="shared" si="29"/>
        <v>-0.06648906455494885</v>
      </c>
      <c r="AN35">
        <f t="shared" si="30"/>
        <v>1.0024895915210223</v>
      </c>
      <c r="AO35">
        <f t="shared" si="31"/>
        <v>-176.19671430707902</v>
      </c>
      <c r="AP35">
        <f t="shared" si="32"/>
        <v>0.021597443930154846</v>
      </c>
    </row>
    <row r="36" spans="6:42" ht="13.5">
      <c r="F36">
        <f t="shared" si="33"/>
        <v>25000</v>
      </c>
      <c r="G36">
        <f t="shared" si="0"/>
        <v>157080</v>
      </c>
      <c r="H36">
        <f t="shared" si="1"/>
        <v>-0.028294145941204767</v>
      </c>
      <c r="I36">
        <f t="shared" si="2"/>
        <v>-0.012008380418132913</v>
      </c>
      <c r="J36">
        <f t="shared" si="3"/>
        <v>-0.42441218911807144</v>
      </c>
      <c r="K36">
        <f t="shared" si="4"/>
        <v>7.987991619581867</v>
      </c>
      <c r="L36">
        <f t="shared" si="5"/>
        <v>-0.42441218911807144</v>
      </c>
      <c r="M36">
        <f t="shared" si="6"/>
        <v>0.9986840863068268</v>
      </c>
      <c r="N36">
        <f t="shared" si="7"/>
        <v>0.05306136003796259</v>
      </c>
      <c r="O36">
        <f t="shared" si="8"/>
        <v>1.0000927017889791</v>
      </c>
      <c r="P36">
        <f t="shared" si="9"/>
        <v>3.0413310954485304</v>
      </c>
      <c r="Q36">
        <f t="shared" si="10"/>
        <v>0.0008051601890055485</v>
      </c>
      <c r="S36">
        <f t="shared" si="11"/>
        <v>-18.8496</v>
      </c>
      <c r="T36">
        <f t="shared" si="12"/>
        <v>-5329.6113024</v>
      </c>
      <c r="U36">
        <f t="shared" si="13"/>
        <v>282.744</v>
      </c>
      <c r="V36">
        <f t="shared" si="14"/>
        <v>-5321.6113024</v>
      </c>
      <c r="W36">
        <f t="shared" si="15"/>
        <v>282.744</v>
      </c>
      <c r="X36">
        <f t="shared" si="16"/>
        <v>-0.0014990723032384822</v>
      </c>
      <c r="Y36">
        <f t="shared" si="17"/>
        <v>-7.96476246049213E-05</v>
      </c>
      <c r="Z36">
        <f t="shared" si="18"/>
        <v>0.0015011867020600516</v>
      </c>
      <c r="AA36">
        <f t="shared" si="19"/>
        <v>-0.0014990723032384822</v>
      </c>
      <c r="AB36">
        <f t="shared" si="20"/>
        <v>-7.96476246049213E-05</v>
      </c>
      <c r="AC36">
        <f t="shared" si="21"/>
        <v>-176.95824798723635</v>
      </c>
      <c r="AD36">
        <f t="shared" si="22"/>
        <v>-56.47130582692597</v>
      </c>
      <c r="AF36">
        <f t="shared" si="23"/>
        <v>0.9971850140035883</v>
      </c>
      <c r="AG36">
        <f t="shared" si="24"/>
        <v>0.052981712413357675</v>
      </c>
      <c r="AH36">
        <f t="shared" si="25"/>
        <v>0.9985915150869189</v>
      </c>
      <c r="AI36">
        <f t="shared" si="26"/>
        <v>3.0413310954485304</v>
      </c>
      <c r="AJ36">
        <f t="shared" si="27"/>
        <v>-0.012242568273614963</v>
      </c>
      <c r="AL36">
        <f t="shared" si="28"/>
        <v>-1.0001831586100653</v>
      </c>
      <c r="AM36">
        <f t="shared" si="29"/>
        <v>-0.05314100766256751</v>
      </c>
      <c r="AN36">
        <f t="shared" si="30"/>
        <v>1.0015938884910391</v>
      </c>
      <c r="AO36">
        <f t="shared" si="31"/>
        <v>-176.95824798723635</v>
      </c>
      <c r="AP36">
        <f t="shared" si="32"/>
        <v>0.013833318071589079</v>
      </c>
    </row>
    <row r="37" spans="6:42" ht="13.5">
      <c r="F37">
        <f t="shared" si="33"/>
        <v>32000</v>
      </c>
      <c r="G37">
        <f t="shared" si="0"/>
        <v>201062.4</v>
      </c>
      <c r="H37">
        <f t="shared" si="1"/>
        <v>-0.022104801516566224</v>
      </c>
      <c r="I37">
        <f t="shared" si="2"/>
        <v>-0.007329333751301827</v>
      </c>
      <c r="J37">
        <f t="shared" si="3"/>
        <v>-0.33157202274849334</v>
      </c>
      <c r="K37">
        <f t="shared" si="4"/>
        <v>7.992670666248698</v>
      </c>
      <c r="L37">
        <f t="shared" si="5"/>
        <v>-0.33157202274849334</v>
      </c>
      <c r="M37">
        <f t="shared" si="6"/>
        <v>0.9991974235214138</v>
      </c>
      <c r="N37">
        <f t="shared" si="7"/>
        <v>0.04145121507897362</v>
      </c>
      <c r="O37">
        <f t="shared" si="8"/>
        <v>1.0000568455859673</v>
      </c>
      <c r="P37">
        <f t="shared" si="9"/>
        <v>2.3755196518491775</v>
      </c>
      <c r="Q37">
        <f t="shared" si="10"/>
        <v>0.0004937404527734023</v>
      </c>
      <c r="S37">
        <f t="shared" si="11"/>
        <v>-24.127488</v>
      </c>
      <c r="T37">
        <f t="shared" si="12"/>
        <v>-8732.03515785216</v>
      </c>
      <c r="U37">
        <f t="shared" si="13"/>
        <v>361.91232</v>
      </c>
      <c r="V37">
        <f t="shared" si="14"/>
        <v>-8724.03515785216</v>
      </c>
      <c r="W37">
        <f t="shared" si="15"/>
        <v>361.91232</v>
      </c>
      <c r="X37">
        <f t="shared" si="16"/>
        <v>-0.0009154314250536653</v>
      </c>
      <c r="Y37">
        <f t="shared" si="17"/>
        <v>-3.7976223713849065E-05</v>
      </c>
      <c r="Z37">
        <f t="shared" si="18"/>
        <v>0.0009162187989467083</v>
      </c>
      <c r="AA37">
        <f t="shared" si="19"/>
        <v>-0.0009154314250536653</v>
      </c>
      <c r="AB37">
        <f t="shared" si="20"/>
        <v>-3.7976223713849065E-05</v>
      </c>
      <c r="AC37">
        <f t="shared" si="21"/>
        <v>-177.62405943083567</v>
      </c>
      <c r="AD37">
        <f t="shared" si="22"/>
        <v>-60.760016032576935</v>
      </c>
      <c r="AF37">
        <f t="shared" si="23"/>
        <v>0.9982819920963601</v>
      </c>
      <c r="AG37">
        <f t="shared" si="24"/>
        <v>0.04141323885525977</v>
      </c>
      <c r="AH37">
        <f t="shared" si="25"/>
        <v>0.9991406267870204</v>
      </c>
      <c r="AI37">
        <f t="shared" si="26"/>
        <v>2.3755196518491775</v>
      </c>
      <c r="AJ37">
        <f t="shared" si="27"/>
        <v>-0.007467630086262111</v>
      </c>
      <c r="AL37">
        <f t="shared" si="28"/>
        <v>-1.0001128549464675</v>
      </c>
      <c r="AM37">
        <f t="shared" si="29"/>
        <v>-0.04148919130268747</v>
      </c>
      <c r="AN37">
        <f t="shared" si="30"/>
        <v>1.000973064384914</v>
      </c>
      <c r="AO37">
        <f t="shared" si="31"/>
        <v>-177.62405943083567</v>
      </c>
      <c r="AP37">
        <f t="shared" si="32"/>
        <v>0.008447820387766673</v>
      </c>
    </row>
    <row r="38" spans="6:42" ht="13.5">
      <c r="F38">
        <f t="shared" si="33"/>
        <v>40000</v>
      </c>
      <c r="G38">
        <f t="shared" si="0"/>
        <v>251328</v>
      </c>
      <c r="H38">
        <f t="shared" si="1"/>
        <v>-0.01768384121325298</v>
      </c>
      <c r="I38">
        <f t="shared" si="2"/>
        <v>-0.0046907736008331685</v>
      </c>
      <c r="J38">
        <f t="shared" si="3"/>
        <v>-0.2652576181987947</v>
      </c>
      <c r="K38">
        <f t="shared" si="4"/>
        <v>7.995309226399167</v>
      </c>
      <c r="L38">
        <f t="shared" si="5"/>
        <v>-0.2652576181987947</v>
      </c>
      <c r="M38">
        <f t="shared" si="6"/>
        <v>0.9994865653801394</v>
      </c>
      <c r="N38">
        <f t="shared" si="7"/>
        <v>0.033159621253802576</v>
      </c>
      <c r="O38">
        <f t="shared" si="8"/>
        <v>1.0000364767632646</v>
      </c>
      <c r="P38">
        <f t="shared" si="9"/>
        <v>1.9001809159910819</v>
      </c>
      <c r="Q38">
        <f t="shared" si="10"/>
        <v>0.0003168273616866764</v>
      </c>
      <c r="S38">
        <f t="shared" si="11"/>
        <v>-30.15936</v>
      </c>
      <c r="T38">
        <f t="shared" si="12"/>
        <v>-13643.804934144</v>
      </c>
      <c r="U38">
        <f t="shared" si="13"/>
        <v>452.3904</v>
      </c>
      <c r="V38">
        <f t="shared" si="14"/>
        <v>-13635.804934144</v>
      </c>
      <c r="W38">
        <f t="shared" si="15"/>
        <v>452.3904</v>
      </c>
      <c r="X38">
        <f t="shared" si="16"/>
        <v>-0.0005860456494090715</v>
      </c>
      <c r="Y38">
        <f t="shared" si="17"/>
        <v>-1.9443034498870445E-05</v>
      </c>
      <c r="Z38">
        <f t="shared" si="18"/>
        <v>0.0005863680881339167</v>
      </c>
      <c r="AA38">
        <f t="shared" si="19"/>
        <v>-0.0005860456494090715</v>
      </c>
      <c r="AB38">
        <f t="shared" si="20"/>
        <v>-1.9443034498870445E-05</v>
      </c>
      <c r="AC38">
        <f t="shared" si="21"/>
        <v>-178.0993981666938</v>
      </c>
      <c r="AD38">
        <f t="shared" si="22"/>
        <v>-64.63659346599027</v>
      </c>
      <c r="AF38">
        <f t="shared" si="23"/>
        <v>0.9989005197307302</v>
      </c>
      <c r="AG38">
        <f t="shared" si="24"/>
        <v>0.033140178219303706</v>
      </c>
      <c r="AH38">
        <f t="shared" si="25"/>
        <v>0.9994501086751305</v>
      </c>
      <c r="AI38">
        <f t="shared" si="26"/>
        <v>1.9001809159910819</v>
      </c>
      <c r="AJ38">
        <f t="shared" si="27"/>
        <v>-0.004777609064055806</v>
      </c>
      <c r="AL38">
        <f t="shared" si="28"/>
        <v>-1.0000726110295484</v>
      </c>
      <c r="AM38">
        <f t="shared" si="29"/>
        <v>-0.033179064288301446</v>
      </c>
      <c r="AN38">
        <f t="shared" si="30"/>
        <v>1.0006228448513983</v>
      </c>
      <c r="AO38">
        <f t="shared" si="31"/>
        <v>-178.0993981666938</v>
      </c>
      <c r="AP38">
        <f t="shared" si="32"/>
        <v>0.005408277556751282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住友電気工業株式会社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hasida</dc:creator>
  <cp:keywords/>
  <dc:description/>
  <cp:lastModifiedBy>hashida koichi</cp:lastModifiedBy>
  <dcterms:created xsi:type="dcterms:W3CDTF">2001-02-23T10:09:41Z</dcterms:created>
  <dcterms:modified xsi:type="dcterms:W3CDTF">2001-03-14T17:19:45Z</dcterms:modified>
  <cp:category/>
  <cp:version/>
  <cp:contentType/>
  <cp:contentStatus/>
</cp:coreProperties>
</file>