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75" windowHeight="7650" activeTab="1"/>
  </bookViews>
  <sheets>
    <sheet name="2001.9YAMAHA CUP" sheetId="1" r:id="rId1"/>
    <sheet name="2001年間成績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<sst xmlns="http://schemas.openxmlformats.org/spreadsheetml/2006/main" count="64" uniqueCount="41">
  <si>
    <t>第1レース</t>
  </si>
  <si>
    <t>所用時間</t>
  </si>
  <si>
    <t>修正時間</t>
  </si>
  <si>
    <t>修正</t>
  </si>
  <si>
    <t>艇　　　名</t>
  </si>
  <si>
    <t>艇　　　　種</t>
  </si>
  <si>
    <t>Ｔ．Ｃ．Ｆ</t>
  </si>
  <si>
    <t>着順</t>
  </si>
  <si>
    <t>時間</t>
  </si>
  <si>
    <t>分</t>
  </si>
  <si>
    <t>秒</t>
  </si>
  <si>
    <t>秒単位</t>
  </si>
  <si>
    <t>順位</t>
  </si>
  <si>
    <t>得点</t>
  </si>
  <si>
    <t>スピリットオブデルファイ</t>
  </si>
  <si>
    <t>臥竜Ⅴ</t>
  </si>
  <si>
    <t>クプクプ</t>
  </si>
  <si>
    <t>ＣＥＬＥＳＴＩＮＥ</t>
  </si>
  <si>
    <t>チェスナットⅥ</t>
  </si>
  <si>
    <t>Ｙ－３０Ｓ</t>
  </si>
  <si>
    <t>マリンティニタバン</t>
  </si>
  <si>
    <t>ＳＡＲＵＴＯＢＩ</t>
  </si>
  <si>
    <t>うらなみⅧ</t>
  </si>
  <si>
    <t>ＤｏＤｏー３</t>
  </si>
  <si>
    <t>ウイザード</t>
  </si>
  <si>
    <t>DNF</t>
  </si>
  <si>
    <t>参加艇数</t>
  </si>
  <si>
    <t>累積</t>
  </si>
  <si>
    <t>艇       名</t>
  </si>
  <si>
    <t>艇        種</t>
  </si>
  <si>
    <t>Ｙ―３３Ｓ</t>
  </si>
  <si>
    <t>セレスティーヌ</t>
  </si>
  <si>
    <t>エルドラド２</t>
  </si>
  <si>
    <t>0,7337</t>
  </si>
  <si>
    <t>ＰＵＦＦＹ</t>
  </si>
  <si>
    <t>マンタ</t>
  </si>
  <si>
    <t>うらなみ</t>
  </si>
  <si>
    <t>ダイドウ２</t>
  </si>
  <si>
    <t>Ｙ－４０ＥＸ</t>
  </si>
  <si>
    <t>ｃｒｏｓｓｒｏａｄｓⅡ</t>
  </si>
  <si>
    <t>Ｙ－２４Ｆ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</si>
</sst>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dotted"/>
      <right style="dotted"/>
      <top style="thin"/>
      <bottom style="thin"/>
    </border>
    <border>
      <left style="hair"/>
      <right style="dotted"/>
      <top style="thin"/>
      <bottom style="thin"/>
    </border>
    <border>
      <left style="hair"/>
      <right style="hair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176" fontId="3" fillId="2" borderId="4" xfId="0" applyNumberFormat="1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"/>
    </xf>
    <xf numFmtId="176" fontId="3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176" fontId="3" fillId="2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17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8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/>
    </xf>
    <xf numFmtId="177" fontId="2" fillId="3" borderId="17" xfId="0" applyNumberFormat="1" applyFont="1" applyFill="1" applyBorder="1" applyAlignment="1">
      <alignment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/>
    </xf>
    <xf numFmtId="178" fontId="2" fillId="0" borderId="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/>
    </xf>
    <xf numFmtId="0" fontId="2" fillId="3" borderId="19" xfId="0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/>
    </xf>
    <xf numFmtId="177" fontId="2" fillId="3" borderId="19" xfId="0" applyNumberFormat="1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8" fontId="2" fillId="3" borderId="9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/>
    </xf>
    <xf numFmtId="1" fontId="2" fillId="3" borderId="14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176" fontId="2" fillId="0" borderId="0" xfId="0" applyNumberFormat="1" applyFont="1" applyBorder="1" applyAlignment="1">
      <alignment/>
    </xf>
    <xf numFmtId="178" fontId="2" fillId="0" borderId="21" xfId="0" applyNumberFormat="1" applyFont="1" applyFill="1" applyBorder="1" applyAlignment="1">
      <alignment/>
    </xf>
    <xf numFmtId="178" fontId="2" fillId="3" borderId="20" xfId="0" applyNumberFormat="1" applyFont="1" applyFill="1" applyBorder="1" applyAlignment="1">
      <alignment/>
    </xf>
    <xf numFmtId="178" fontId="2" fillId="3" borderId="22" xfId="0" applyNumberFormat="1" applyFont="1" applyFill="1" applyBorder="1" applyAlignment="1">
      <alignment/>
    </xf>
    <xf numFmtId="178" fontId="2" fillId="0" borderId="20" xfId="0" applyNumberFormat="1" applyFont="1" applyFill="1" applyBorder="1" applyAlignment="1">
      <alignment/>
    </xf>
    <xf numFmtId="178" fontId="2" fillId="3" borderId="2" xfId="0" applyNumberFormat="1" applyFont="1" applyFill="1" applyBorder="1" applyAlignment="1">
      <alignment/>
    </xf>
    <xf numFmtId="0" fontId="2" fillId="4" borderId="23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3" fillId="4" borderId="26" xfId="0" applyFont="1" applyFill="1" applyBorder="1" applyAlignment="1">
      <alignment horizontal="centerContinuous"/>
    </xf>
    <xf numFmtId="178" fontId="3" fillId="4" borderId="27" xfId="0" applyNumberFormat="1" applyFont="1" applyFill="1" applyBorder="1" applyAlignment="1">
      <alignment horizontal="centerContinuous"/>
    </xf>
    <xf numFmtId="0" fontId="3" fillId="4" borderId="28" xfId="0" applyFont="1" applyFill="1" applyBorder="1" applyAlignment="1">
      <alignment horizontal="centerContinuous"/>
    </xf>
    <xf numFmtId="0" fontId="3" fillId="4" borderId="29" xfId="0" applyFont="1" applyFill="1" applyBorder="1" applyAlignment="1">
      <alignment horizontal="centerContinuous"/>
    </xf>
    <xf numFmtId="0" fontId="3" fillId="4" borderId="30" xfId="0" applyFont="1" applyFill="1" applyBorder="1" applyAlignment="1">
      <alignment horizontal="centerContinuous"/>
    </xf>
    <xf numFmtId="0" fontId="3" fillId="4" borderId="7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178" fontId="3" fillId="4" borderId="35" xfId="0" applyNumberFormat="1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178" fontId="2" fillId="0" borderId="39" xfId="0" applyNumberFormat="1" applyFont="1" applyFill="1" applyBorder="1" applyAlignment="1">
      <alignment/>
    </xf>
    <xf numFmtId="178" fontId="2" fillId="0" borderId="40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/>
    </xf>
    <xf numFmtId="0" fontId="2" fillId="3" borderId="41" xfId="0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42" xfId="0" applyFont="1" applyFill="1" applyBorder="1" applyAlignment="1">
      <alignment horizontal="right"/>
    </xf>
    <xf numFmtId="178" fontId="2" fillId="3" borderId="43" xfId="0" applyNumberFormat="1" applyFont="1" applyFill="1" applyBorder="1" applyAlignment="1">
      <alignment/>
    </xf>
    <xf numFmtId="178" fontId="2" fillId="3" borderId="33" xfId="0" applyNumberFormat="1" applyFont="1" applyFill="1" applyBorder="1" applyAlignment="1">
      <alignment/>
    </xf>
    <xf numFmtId="178" fontId="2" fillId="3" borderId="39" xfId="0" applyNumberFormat="1" applyFont="1" applyFill="1" applyBorder="1" applyAlignment="1">
      <alignment/>
    </xf>
    <xf numFmtId="178" fontId="2" fillId="3" borderId="44" xfId="0" applyNumberFormat="1" applyFont="1" applyFill="1" applyBorder="1" applyAlignment="1">
      <alignment/>
    </xf>
    <xf numFmtId="0" fontId="2" fillId="3" borderId="38" xfId="0" applyFont="1" applyFill="1" applyBorder="1" applyAlignment="1">
      <alignment/>
    </xf>
    <xf numFmtId="0" fontId="2" fillId="3" borderId="20" xfId="0" applyFont="1" applyFill="1" applyBorder="1" applyAlignment="1">
      <alignment horizontal="right"/>
    </xf>
    <xf numFmtId="178" fontId="2" fillId="3" borderId="40" xfId="0" applyNumberFormat="1" applyFont="1" applyFill="1" applyBorder="1" applyAlignment="1">
      <alignment/>
    </xf>
    <xf numFmtId="178" fontId="2" fillId="3" borderId="15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 horizontal="right"/>
    </xf>
    <xf numFmtId="178" fontId="2" fillId="0" borderId="43" xfId="0" applyNumberFormat="1" applyFont="1" applyFill="1" applyBorder="1" applyAlignment="1">
      <alignment/>
    </xf>
    <xf numFmtId="178" fontId="2" fillId="0" borderId="33" xfId="0" applyNumberFormat="1" applyFont="1" applyFill="1" applyBorder="1" applyAlignment="1">
      <alignment/>
    </xf>
    <xf numFmtId="178" fontId="2" fillId="0" borderId="44" xfId="0" applyNumberFormat="1" applyFont="1" applyFill="1" applyBorder="1" applyAlignment="1">
      <alignment/>
    </xf>
    <xf numFmtId="0" fontId="2" fillId="3" borderId="45" xfId="0" applyFont="1" applyFill="1" applyBorder="1" applyAlignment="1">
      <alignment/>
    </xf>
    <xf numFmtId="0" fontId="2" fillId="3" borderId="46" xfId="0" applyFont="1" applyFill="1" applyBorder="1" applyAlignment="1">
      <alignment/>
    </xf>
    <xf numFmtId="0" fontId="2" fillId="3" borderId="47" xfId="0" applyFont="1" applyFill="1" applyBorder="1" applyAlignment="1">
      <alignment horizontal="right"/>
    </xf>
    <xf numFmtId="178" fontId="2" fillId="3" borderId="48" xfId="0" applyNumberFormat="1" applyFont="1" applyFill="1" applyBorder="1" applyAlignment="1">
      <alignment/>
    </xf>
    <xf numFmtId="178" fontId="2" fillId="3" borderId="49" xfId="0" applyNumberFormat="1" applyFont="1" applyFill="1" applyBorder="1" applyAlignment="1">
      <alignment/>
    </xf>
    <xf numFmtId="178" fontId="2" fillId="3" borderId="50" xfId="0" applyNumberFormat="1" applyFont="1" applyFill="1" applyBorder="1" applyAlignment="1">
      <alignment/>
    </xf>
    <xf numFmtId="178" fontId="2" fillId="3" borderId="51" xfId="0" applyNumberFormat="1" applyFont="1" applyFill="1" applyBorder="1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0;&#12522;&#12531;\&#12471;&#12540;&#12474;&#12531;&#12459;&#12483;&#12503;\&#25104;&#32318;&#34920;\&#65330;&#65313;&#65315;&#65321;&#65326;&#65319;%20&#65315;&#65324;&#65313;&#65331;&#65331;%20&#25104;&#3231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レーティング"/>
    </sheetNames>
    <sheetDataSet>
      <sheetData sheetId="0">
        <row r="2">
          <cell r="A2" t="str">
            <v>Ｊ－１１.２０</v>
          </cell>
          <cell r="B2">
            <v>0.7834</v>
          </cell>
          <cell r="D2" t="str">
            <v>ＢＩＮＧＯ</v>
          </cell>
          <cell r="E2" t="str">
            <v>Ｙ－３１Ｓ</v>
          </cell>
          <cell r="G2">
            <v>1</v>
          </cell>
          <cell r="H2">
            <v>0</v>
          </cell>
        </row>
        <row r="3">
          <cell r="A3" t="str">
            <v>Ｊ－３２．２</v>
          </cell>
          <cell r="B3">
            <v>0.7421</v>
          </cell>
          <cell r="D3" t="str">
            <v>ＣＬＩＰⅡ</v>
          </cell>
          <cell r="E3" t="str">
            <v>Ｙ－２３Ⅱ</v>
          </cell>
          <cell r="G3">
            <v>2</v>
          </cell>
          <cell r="H3">
            <v>3</v>
          </cell>
        </row>
        <row r="4">
          <cell r="A4" t="str">
            <v>Ｊ－３６.２Ｓ／Ｏ</v>
          </cell>
          <cell r="B4">
            <v>0.7896</v>
          </cell>
          <cell r="D4" t="str">
            <v>ＣＲＵＸ</v>
          </cell>
          <cell r="E4" t="str">
            <v>Ｙ－２６ⅡＳ</v>
          </cell>
          <cell r="G4">
            <v>3</v>
          </cell>
          <cell r="H4">
            <v>5.7</v>
          </cell>
        </row>
        <row r="5">
          <cell r="A5" t="str">
            <v>Ｊ－３６ＳＦ</v>
          </cell>
          <cell r="B5">
            <v>0.7918</v>
          </cell>
          <cell r="D5" t="str">
            <v>ＤｏＤｏー３</v>
          </cell>
          <cell r="E5" t="str">
            <v>Ｙ－４０ＥＸ</v>
          </cell>
          <cell r="G5">
            <v>4</v>
          </cell>
          <cell r="H5">
            <v>8</v>
          </cell>
        </row>
        <row r="6">
          <cell r="A6" t="str">
            <v>Ｊ－３１</v>
          </cell>
          <cell r="B6">
            <v>7389</v>
          </cell>
          <cell r="D6" t="str">
            <v>ＦＡＬＩＮＥ</v>
          </cell>
          <cell r="E6" t="str">
            <v>Ｙ－２３Ⅱ</v>
          </cell>
          <cell r="G6">
            <v>5</v>
          </cell>
          <cell r="H6">
            <v>10</v>
          </cell>
        </row>
        <row r="7">
          <cell r="A7" t="str">
            <v>Ｊ－３５０Ｄ</v>
          </cell>
          <cell r="B7">
            <v>0.829</v>
          </cell>
          <cell r="D7" t="str">
            <v>GX1</v>
          </cell>
          <cell r="E7" t="str">
            <v>Ｙ－３０Ｓ</v>
          </cell>
          <cell r="G7">
            <v>6</v>
          </cell>
          <cell r="H7">
            <v>11.7</v>
          </cell>
        </row>
        <row r="8">
          <cell r="A8" t="str">
            <v>Ｊ－３９</v>
          </cell>
          <cell r="B8">
            <v>0.7958</v>
          </cell>
          <cell r="D8" t="str">
            <v>ＰＵＦＦＹ</v>
          </cell>
          <cell r="E8" t="str">
            <v>Ｙ－３０ＳⅡ</v>
          </cell>
          <cell r="G8">
            <v>7</v>
          </cell>
          <cell r="H8">
            <v>13</v>
          </cell>
        </row>
        <row r="9">
          <cell r="A9" t="str">
            <v>Ｊ－９９０</v>
          </cell>
          <cell r="B9">
            <v>0.7231</v>
          </cell>
          <cell r="D9" t="str">
            <v>ＲＥＰＯＯＳ</v>
          </cell>
          <cell r="E9" t="str">
            <v>Ｙ－３０ＳⅡ</v>
          </cell>
          <cell r="G9">
            <v>8</v>
          </cell>
          <cell r="H9">
            <v>14</v>
          </cell>
        </row>
        <row r="10">
          <cell r="A10" t="str">
            <v>ＭＵＭＭ－３０</v>
          </cell>
          <cell r="B10">
            <v>0.9397</v>
          </cell>
          <cell r="D10" t="str">
            <v>ＳＡＲＵＴＯＢＩ</v>
          </cell>
          <cell r="E10" t="str">
            <v>Ｙ－３１Ｓ－ＬＴＤ</v>
          </cell>
          <cell r="G10">
            <v>9</v>
          </cell>
          <cell r="H10">
            <v>15</v>
          </cell>
        </row>
        <row r="11">
          <cell r="A11" t="str">
            <v>Ｙ－２１Ｒ＆Ｃ</v>
          </cell>
          <cell r="B11">
            <v>0.66</v>
          </cell>
          <cell r="D11" t="str">
            <v>ＳＷＥＥＴ ＡＬＯＨＡ</v>
          </cell>
          <cell r="E11" t="str">
            <v>Ｊ－３６ＳＦ</v>
          </cell>
          <cell r="G11">
            <v>10</v>
          </cell>
          <cell r="H11">
            <v>16</v>
          </cell>
        </row>
        <row r="12">
          <cell r="A12" t="str">
            <v>Ｙ－２３Ⅱ－ＥＸ</v>
          </cell>
          <cell r="B12">
            <v>0.6899</v>
          </cell>
          <cell r="D12" t="str">
            <v>アクアマリン</v>
          </cell>
          <cell r="E12" t="str">
            <v>Ｙ－３１Ｓ－ＬＴＤ</v>
          </cell>
          <cell r="G12">
            <v>11</v>
          </cell>
          <cell r="H12">
            <v>17</v>
          </cell>
        </row>
        <row r="13">
          <cell r="A13" t="str">
            <v>Ｙ－２３Ⅱ</v>
          </cell>
          <cell r="B13">
            <v>0.6899</v>
          </cell>
          <cell r="D13" t="str">
            <v>アンディーン</v>
          </cell>
          <cell r="E13" t="str">
            <v>Ｙ－２５ＭＬＯ／Ｂ</v>
          </cell>
          <cell r="G13">
            <v>12</v>
          </cell>
          <cell r="H13">
            <v>18</v>
          </cell>
        </row>
        <row r="14">
          <cell r="A14" t="str">
            <v>Ｙ－２４</v>
          </cell>
          <cell r="B14">
            <v>0.6841</v>
          </cell>
          <cell r="D14" t="str">
            <v>ウイザード</v>
          </cell>
          <cell r="E14" t="str">
            <v>Ｙ－２３Ⅱ－ＥＸ</v>
          </cell>
          <cell r="G14">
            <v>13</v>
          </cell>
          <cell r="H14">
            <v>19</v>
          </cell>
        </row>
        <row r="15">
          <cell r="A15" t="str">
            <v>Ｙ－２５</v>
          </cell>
          <cell r="B15">
            <v>0.6662</v>
          </cell>
          <cell r="D15" t="str">
            <v>ウインディーカイザー</v>
          </cell>
          <cell r="E15" t="str">
            <v>Ｙ－３０ＳⅡ</v>
          </cell>
          <cell r="G15">
            <v>14</v>
          </cell>
          <cell r="H15">
            <v>20</v>
          </cell>
        </row>
        <row r="16">
          <cell r="A16" t="str">
            <v>Ｙ－２５ＭＬI/B－ＥＸ</v>
          </cell>
          <cell r="B16">
            <v>0.686</v>
          </cell>
          <cell r="D16" t="str">
            <v>うみぼう2</v>
          </cell>
          <cell r="E16" t="str">
            <v>Ｙ－３４Ｓ－ＬＴＤ</v>
          </cell>
          <cell r="G16">
            <v>15</v>
          </cell>
          <cell r="H16">
            <v>21</v>
          </cell>
        </row>
        <row r="17">
          <cell r="A17" t="str">
            <v>Ｙ－２５ＭＬO/B</v>
          </cell>
          <cell r="B17">
            <v>0.688</v>
          </cell>
          <cell r="D17" t="str">
            <v>うらなみ</v>
          </cell>
          <cell r="E17" t="str">
            <v>Ｙ－３１Ｓ</v>
          </cell>
          <cell r="G17">
            <v>16</v>
          </cell>
          <cell r="H17">
            <v>22</v>
          </cell>
        </row>
        <row r="18">
          <cell r="A18" t="str">
            <v>Ｙ－２６Ｃ－ＥＸ</v>
          </cell>
          <cell r="B18">
            <v>0.6937</v>
          </cell>
          <cell r="D18" t="str">
            <v>エトワール</v>
          </cell>
          <cell r="E18" t="str">
            <v>Ｙ－２６Ｃ－ＥＸ</v>
          </cell>
          <cell r="G18">
            <v>17</v>
          </cell>
          <cell r="H18">
            <v>23</v>
          </cell>
        </row>
        <row r="19">
          <cell r="A19" t="str">
            <v>Ｙ－２６Ｓ</v>
          </cell>
          <cell r="B19">
            <v>0.6956</v>
          </cell>
          <cell r="D19" t="str">
            <v>エルドラド２</v>
          </cell>
          <cell r="E19" t="str">
            <v>Ｙ－２６ⅡＳ</v>
          </cell>
          <cell r="G19">
            <v>18</v>
          </cell>
          <cell r="H19">
            <v>24</v>
          </cell>
        </row>
        <row r="20">
          <cell r="A20" t="str">
            <v>Ｙ－２６ⅡＳ</v>
          </cell>
          <cell r="B20">
            <v>0.7337</v>
          </cell>
          <cell r="D20" t="str">
            <v>エルドラド２</v>
          </cell>
          <cell r="E20" t="str">
            <v>Ｙ－２６ⅡＳ</v>
          </cell>
          <cell r="G20">
            <v>19</v>
          </cell>
          <cell r="H20">
            <v>25</v>
          </cell>
        </row>
        <row r="21">
          <cell r="A21" t="str">
            <v>Ｙ－２８Ｓ－LTD</v>
          </cell>
          <cell r="B21">
            <v>0.7355</v>
          </cell>
          <cell r="D21" t="str">
            <v>ガメラ</v>
          </cell>
          <cell r="E21" t="str">
            <v>Ｙ－２６Ｃ－ＥＸ</v>
          </cell>
          <cell r="G21">
            <v>20</v>
          </cell>
          <cell r="H21">
            <v>26</v>
          </cell>
        </row>
        <row r="22">
          <cell r="A22" t="str">
            <v>Ｙ－３０Ｃ</v>
          </cell>
          <cell r="B22">
            <v>0.7196</v>
          </cell>
          <cell r="D22" t="str">
            <v>クプクプ</v>
          </cell>
          <cell r="E22" t="str">
            <v>Ｙ－２３Ⅱ</v>
          </cell>
        </row>
        <row r="23">
          <cell r="A23" t="str">
            <v>Ｙ－３０ＣⅡ</v>
          </cell>
          <cell r="B23">
            <v>0.7267</v>
          </cell>
          <cell r="D23" t="str">
            <v>クラックス</v>
          </cell>
          <cell r="E23" t="str">
            <v>Ｙ－２６ⅡＳ</v>
          </cell>
        </row>
        <row r="24">
          <cell r="A24" t="str">
            <v>Ｙ－３０Ｓ</v>
          </cell>
          <cell r="B24">
            <v>0.7802</v>
          </cell>
          <cell r="D24" t="str">
            <v>クロスロードⅡ</v>
          </cell>
          <cell r="E24" t="str">
            <v>Ｙ－２４Ｆ</v>
          </cell>
        </row>
        <row r="25">
          <cell r="A25" t="str">
            <v>Ｙ－３０ＳⅡ</v>
          </cell>
          <cell r="B25">
            <v>0.7508</v>
          </cell>
          <cell r="D25" t="str">
            <v>サザンウインド</v>
          </cell>
          <cell r="E25" t="str">
            <v>Ｙ－２６ⅡＳ</v>
          </cell>
        </row>
        <row r="26">
          <cell r="A26" t="str">
            <v>Ｙ－３１ＥＸ</v>
          </cell>
          <cell r="B26">
            <v>0.7406</v>
          </cell>
          <cell r="D26" t="str">
            <v>さつき</v>
          </cell>
          <cell r="E26" t="str">
            <v>Ｙ－３１Ｓ</v>
          </cell>
        </row>
        <row r="27">
          <cell r="A27" t="str">
            <v>Ｙ－３１Ｆ</v>
          </cell>
          <cell r="B27">
            <v>0.7657</v>
          </cell>
          <cell r="D27" t="str">
            <v>さるとび</v>
          </cell>
          <cell r="E27" t="str">
            <v>Ｙ－３１Ｓ</v>
          </cell>
        </row>
        <row r="28">
          <cell r="A28" t="str">
            <v>Ｙ－３１Ｓ</v>
          </cell>
          <cell r="B28">
            <v>0.7657</v>
          </cell>
          <cell r="D28" t="str">
            <v>じゃじゃうま</v>
          </cell>
          <cell r="E28" t="str">
            <v>Ｙ－２６Ｃ－ＥＸ</v>
          </cell>
        </row>
        <row r="29">
          <cell r="A29" t="str">
            <v>Ｙ―３３Ｓ</v>
          </cell>
          <cell r="B29">
            <v>0.8</v>
          </cell>
          <cell r="D29" t="str">
            <v>ジューンブライドⅡ</v>
          </cell>
          <cell r="E29" t="str">
            <v>Ｙ－２８Ｓ</v>
          </cell>
        </row>
        <row r="30">
          <cell r="A30" t="str">
            <v>Ｙ－３４ＥＸ</v>
          </cell>
          <cell r="B30">
            <v>0.7706</v>
          </cell>
          <cell r="D30" t="str">
            <v>スピリットオブデルファイ</v>
          </cell>
          <cell r="E30" t="str">
            <v>Ｙ－３０Ｓ</v>
          </cell>
        </row>
        <row r="31">
          <cell r="A31" t="str">
            <v>Ｙ－３４Ｓ－LTD</v>
          </cell>
          <cell r="B31">
            <v>0.7802</v>
          </cell>
          <cell r="D31" t="str">
            <v>セレスティーヌ</v>
          </cell>
          <cell r="E31" t="str">
            <v>Ｙ－３１Ｓ</v>
          </cell>
        </row>
        <row r="32">
          <cell r="A32" t="str">
            <v>Ｙ－４０ＥＸ</v>
          </cell>
          <cell r="B32">
            <v>0.8085</v>
          </cell>
          <cell r="D32" t="str">
            <v>ダイドウ</v>
          </cell>
          <cell r="E32" t="str">
            <v>Ｙ－４０ＥＸ</v>
          </cell>
        </row>
        <row r="33">
          <cell r="A33" t="str">
            <v>YR-10．３ＩＭＳ</v>
          </cell>
          <cell r="B33">
            <v>0.8031</v>
          </cell>
          <cell r="D33" t="str">
            <v>チェスナットⅥ</v>
          </cell>
          <cell r="E33" t="str">
            <v>Ｙ－３０Ｓ</v>
          </cell>
        </row>
        <row r="34">
          <cell r="A34" t="str">
            <v>ＹＲ－３０</v>
          </cell>
          <cell r="B34">
            <v>0.7558</v>
          </cell>
          <cell r="D34" t="str">
            <v>ハヤテⅣ</v>
          </cell>
          <cell r="E34" t="str">
            <v>Ｙ－３３Ｓ</v>
          </cell>
        </row>
        <row r="35">
          <cell r="A35" t="str">
            <v>ＹＲ－３４</v>
          </cell>
          <cell r="B35">
            <v>0.7624</v>
          </cell>
          <cell r="D35" t="str">
            <v>ビックホッパー</v>
          </cell>
          <cell r="E35" t="str">
            <v>Ｙ－２８Ｓ</v>
          </cell>
        </row>
        <row r="36">
          <cell r="D36" t="str">
            <v>ブレスユー</v>
          </cell>
          <cell r="E36" t="str">
            <v>Ｙ－３１Ｓ</v>
          </cell>
        </row>
        <row r="37">
          <cell r="D37" t="str">
            <v>ヘブン</v>
          </cell>
          <cell r="E37" t="str">
            <v>Ｙ－３０ＣⅡ</v>
          </cell>
        </row>
        <row r="38">
          <cell r="D38" t="str">
            <v>マリンティニタバン</v>
          </cell>
          <cell r="E38" t="str">
            <v>Ｙ－２６ⅡＳ</v>
          </cell>
        </row>
        <row r="39">
          <cell r="D39" t="str">
            <v>マンタ</v>
          </cell>
          <cell r="E39" t="str">
            <v>Ｙ－３１ＥＸ</v>
          </cell>
        </row>
        <row r="40">
          <cell r="D40" t="str">
            <v>ミーティア</v>
          </cell>
          <cell r="E40" t="str">
            <v>Ｙ－３０ＳⅡ</v>
          </cell>
        </row>
        <row r="41">
          <cell r="D41" t="str">
            <v>ヤコ３</v>
          </cell>
          <cell r="E41" t="str">
            <v>Ｙ－２５ＭＬＩ／Ｂ－ＥＸ</v>
          </cell>
        </row>
        <row r="42">
          <cell r="D42" t="str">
            <v>臥竜Ⅱ</v>
          </cell>
          <cell r="E42" t="str">
            <v>Ｙ－３３Ｓ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:O14"/>
    </sheetView>
  </sheetViews>
  <sheetFormatPr defaultColWidth="9.00390625" defaultRowHeight="13.5"/>
  <cols>
    <col min="1" max="1" width="3.75390625" style="0" bestFit="1" customWidth="1"/>
    <col min="2" max="2" width="18.375" style="0" bestFit="1" customWidth="1"/>
    <col min="3" max="3" width="12.75390625" style="0" bestFit="1" customWidth="1"/>
    <col min="4" max="4" width="7.00390625" style="0" bestFit="1" customWidth="1"/>
    <col min="5" max="6" width="4.75390625" style="0" bestFit="1" customWidth="1"/>
    <col min="7" max="8" width="3.25390625" style="0" bestFit="1" customWidth="1"/>
    <col min="9" max="9" width="6.375" style="0" bestFit="1" customWidth="1"/>
    <col min="10" max="10" width="4.75390625" style="0" bestFit="1" customWidth="1"/>
    <col min="11" max="11" width="4.50390625" style="0" bestFit="1" customWidth="1"/>
    <col min="12" max="12" width="3.25390625" style="0" bestFit="1" customWidth="1"/>
    <col min="13" max="13" width="3.75390625" style="0" bestFit="1" customWidth="1"/>
    <col min="14" max="14" width="4.75390625" style="0" bestFit="1" customWidth="1"/>
    <col min="15" max="15" width="5.00390625" style="0" bestFit="1" customWidth="1"/>
  </cols>
  <sheetData>
    <row r="1" spans="1:15" ht="14.25" thickBot="1">
      <c r="A1" s="1"/>
      <c r="B1" s="2"/>
      <c r="C1" s="2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5"/>
      <c r="O1" s="6"/>
    </row>
    <row r="2" spans="1:15" ht="13.5">
      <c r="A2" s="7"/>
      <c r="B2" s="8"/>
      <c r="C2" s="8"/>
      <c r="D2" s="9"/>
      <c r="E2" s="10"/>
      <c r="F2" s="4" t="s">
        <v>1</v>
      </c>
      <c r="G2" s="4"/>
      <c r="H2" s="5"/>
      <c r="I2" s="11" t="s">
        <v>2</v>
      </c>
      <c r="J2" s="4"/>
      <c r="K2" s="4"/>
      <c r="L2" s="4"/>
      <c r="M2" s="4"/>
      <c r="N2" s="12" t="s">
        <v>3</v>
      </c>
      <c r="O2" s="13"/>
    </row>
    <row r="3" spans="1:15" ht="13.5">
      <c r="A3" s="14"/>
      <c r="B3" s="15" t="s">
        <v>4</v>
      </c>
      <c r="C3" s="15" t="s">
        <v>5</v>
      </c>
      <c r="D3" s="16" t="s">
        <v>6</v>
      </c>
      <c r="E3" s="15" t="s">
        <v>7</v>
      </c>
      <c r="F3" s="17" t="s">
        <v>8</v>
      </c>
      <c r="G3" s="18" t="s">
        <v>9</v>
      </c>
      <c r="H3" s="18" t="s">
        <v>10</v>
      </c>
      <c r="I3" s="18" t="s">
        <v>11</v>
      </c>
      <c r="J3" s="18" t="s">
        <v>8</v>
      </c>
      <c r="K3" s="19"/>
      <c r="L3" s="18" t="s">
        <v>9</v>
      </c>
      <c r="M3" s="20" t="s">
        <v>10</v>
      </c>
      <c r="N3" s="21" t="s">
        <v>12</v>
      </c>
      <c r="O3" s="22" t="s">
        <v>13</v>
      </c>
    </row>
    <row r="4" spans="1:15" ht="13.5">
      <c r="A4" s="23">
        <v>1</v>
      </c>
      <c r="B4" s="24" t="s">
        <v>14</v>
      </c>
      <c r="C4" s="24" t="str">
        <f>LOOKUP(B4,'[1]レーティング'!$D$2:$D$40,'[1]レーティング'!$E$2:$E$40)</f>
        <v>Ｙ－３０Ｓ</v>
      </c>
      <c r="D4" s="24">
        <f>LOOKUP(C4,'[1]レーティング'!$A$2:$A$35,'[1]レーティング'!$B$2:$B$35)</f>
        <v>0.7802</v>
      </c>
      <c r="E4" s="25">
        <v>2</v>
      </c>
      <c r="F4" s="24">
        <v>3</v>
      </c>
      <c r="G4" s="24">
        <v>29</v>
      </c>
      <c r="H4" s="24">
        <v>27</v>
      </c>
      <c r="I4" s="26">
        <f aca="true" t="shared" si="0" ref="I4:I13">D4*(F4*3600+G4*60+H4)</f>
        <v>9804.7734</v>
      </c>
      <c r="J4" s="24">
        <f aca="true" t="shared" si="1" ref="J4:J13">INT(I4/3600)</f>
        <v>2</v>
      </c>
      <c r="K4" s="27">
        <f aca="true" t="shared" si="2" ref="K4:K13">INT(I4-J4*3600)/60</f>
        <v>43.4</v>
      </c>
      <c r="L4" s="26">
        <f aca="true" t="shared" si="3" ref="L4:L13">ROUNDDOWN(K4,0)</f>
        <v>43</v>
      </c>
      <c r="M4" s="53">
        <f aca="true" t="shared" si="4" ref="M4:M13">+I4-(J4*3600+L4*60)</f>
        <v>24.773400000000038</v>
      </c>
      <c r="N4" s="28">
        <v>1</v>
      </c>
      <c r="O4" s="29">
        <f>LOOKUP(N4,'[1]レーティング'!$G$2:$G$21,'[1]レーティング'!$H$2:$H$21)</f>
        <v>0</v>
      </c>
    </row>
    <row r="5" spans="1:15" ht="13.5">
      <c r="A5" s="30">
        <v>2</v>
      </c>
      <c r="B5" s="31" t="s">
        <v>15</v>
      </c>
      <c r="C5" s="31" t="str">
        <f>LOOKUP(B5,'[1]レーティング'!$D$2:$D$46,'[1]レーティング'!$E$2:$E$46)</f>
        <v>Ｙ－３３Ｓ</v>
      </c>
      <c r="D5" s="32">
        <v>0.8</v>
      </c>
      <c r="E5" s="33">
        <v>1</v>
      </c>
      <c r="F5" s="31">
        <v>3</v>
      </c>
      <c r="G5" s="31">
        <v>28</v>
      </c>
      <c r="H5" s="31">
        <v>54</v>
      </c>
      <c r="I5" s="34">
        <f t="shared" si="0"/>
        <v>10027.2</v>
      </c>
      <c r="J5" s="31">
        <f t="shared" si="1"/>
        <v>2</v>
      </c>
      <c r="K5" s="35">
        <f t="shared" si="2"/>
        <v>47.11666666666667</v>
      </c>
      <c r="L5" s="34">
        <f t="shared" si="3"/>
        <v>47</v>
      </c>
      <c r="M5" s="54">
        <f t="shared" si="4"/>
        <v>7.200000000000728</v>
      </c>
      <c r="N5" s="36">
        <v>2</v>
      </c>
      <c r="O5" s="37">
        <f>LOOKUP(N5,'[1]レーティング'!$G$2:$G$21,'[1]レーティング'!$H$2:$H$21)</f>
        <v>3</v>
      </c>
    </row>
    <row r="6" spans="1:15" ht="13.5">
      <c r="A6" s="38">
        <v>3</v>
      </c>
      <c r="B6" s="24" t="s">
        <v>16</v>
      </c>
      <c r="C6" s="24" t="str">
        <f>LOOKUP(B6,'[1]レーティング'!$D$2:$D$40,'[1]レーティング'!$E$2:$E$40)</f>
        <v>Ｙ－２３Ⅱ</v>
      </c>
      <c r="D6" s="24">
        <f>LOOKUP(C6,'[1]レーティング'!$A$2:$A$35,'[1]レーティング'!$B$2:$B$35)</f>
        <v>0.6899</v>
      </c>
      <c r="E6" s="25">
        <v>8</v>
      </c>
      <c r="F6" s="24">
        <v>4</v>
      </c>
      <c r="G6" s="24">
        <v>2</v>
      </c>
      <c r="H6" s="24">
        <v>23</v>
      </c>
      <c r="I6" s="26">
        <f t="shared" si="0"/>
        <v>10033.215699999999</v>
      </c>
      <c r="J6" s="24">
        <f t="shared" si="1"/>
        <v>2</v>
      </c>
      <c r="K6" s="27">
        <f t="shared" si="2"/>
        <v>47.21666666666667</v>
      </c>
      <c r="L6" s="26">
        <f t="shared" si="3"/>
        <v>47</v>
      </c>
      <c r="M6" s="53">
        <f t="shared" si="4"/>
        <v>13.215699999998833</v>
      </c>
      <c r="N6" s="28">
        <v>3</v>
      </c>
      <c r="O6" s="29">
        <f>LOOKUP(N6,'[1]レーティング'!$G$2:$G$21,'[1]レーティング'!$H$2:$H$21)</f>
        <v>5.7</v>
      </c>
    </row>
    <row r="7" spans="1:15" ht="13.5">
      <c r="A7" s="30">
        <v>4</v>
      </c>
      <c r="B7" s="39" t="s">
        <v>17</v>
      </c>
      <c r="C7" s="39" t="str">
        <f>LOOKUP(B7,'[1]レーティング'!$D$2:$D$40,'[1]レーティング'!$E$2:$E$40)</f>
        <v>Ｙ－３１Ｓ</v>
      </c>
      <c r="D7" s="39">
        <v>0.7657</v>
      </c>
      <c r="E7" s="40">
        <v>3</v>
      </c>
      <c r="F7" s="39">
        <v>3</v>
      </c>
      <c r="G7" s="39">
        <v>39</v>
      </c>
      <c r="H7" s="39">
        <v>29</v>
      </c>
      <c r="I7" s="41">
        <f t="shared" si="0"/>
        <v>10083.5033</v>
      </c>
      <c r="J7" s="39">
        <f t="shared" si="1"/>
        <v>2</v>
      </c>
      <c r="K7" s="42">
        <f t="shared" si="2"/>
        <v>48.05</v>
      </c>
      <c r="L7" s="41">
        <f t="shared" si="3"/>
        <v>48</v>
      </c>
      <c r="M7" s="55">
        <f t="shared" si="4"/>
        <v>3.5033000000003085</v>
      </c>
      <c r="N7" s="36">
        <v>4</v>
      </c>
      <c r="O7" s="43">
        <f>LOOKUP(N7,'[1]レーティング'!$G$2:$G$21,'[1]レーティング'!$H$2:$H$21)</f>
        <v>8</v>
      </c>
    </row>
    <row r="8" spans="1:15" ht="13.5">
      <c r="A8" s="38">
        <v>5</v>
      </c>
      <c r="B8" s="44" t="s">
        <v>18</v>
      </c>
      <c r="C8" s="24" t="s">
        <v>19</v>
      </c>
      <c r="D8" s="24">
        <f>LOOKUP(C8,'[1]レーティング'!$A$2:$A$35,'[1]レーティング'!$B$2:$B$35)</f>
        <v>0.7802</v>
      </c>
      <c r="E8" s="45">
        <v>4</v>
      </c>
      <c r="F8" s="44">
        <v>3</v>
      </c>
      <c r="G8" s="44">
        <v>41</v>
      </c>
      <c r="H8" s="44">
        <v>6</v>
      </c>
      <c r="I8" s="46">
        <f t="shared" si="0"/>
        <v>10350.1332</v>
      </c>
      <c r="J8" s="44">
        <f t="shared" si="1"/>
        <v>2</v>
      </c>
      <c r="K8" s="47">
        <f t="shared" si="2"/>
        <v>52.5</v>
      </c>
      <c r="L8" s="46">
        <f t="shared" si="3"/>
        <v>52</v>
      </c>
      <c r="M8" s="56">
        <f t="shared" si="4"/>
        <v>30.133200000000215</v>
      </c>
      <c r="N8" s="28">
        <v>5</v>
      </c>
      <c r="O8" s="29">
        <f>LOOKUP(N8,'[1]レーティング'!$G$2:$G$21,'[1]レーティング'!$H$2:$H$21)</f>
        <v>10</v>
      </c>
    </row>
    <row r="9" spans="1:15" ht="13.5">
      <c r="A9" s="48">
        <v>6</v>
      </c>
      <c r="B9" s="39" t="s">
        <v>20</v>
      </c>
      <c r="C9" s="31" t="str">
        <f>LOOKUP(B9,'[1]レーティング'!$D$2:$D$40,'[1]レーティング'!$E$2:$E$40)</f>
        <v>Ｙ－２６ⅡＳ</v>
      </c>
      <c r="D9" s="49">
        <v>0.7337</v>
      </c>
      <c r="E9" s="40">
        <v>7</v>
      </c>
      <c r="F9" s="32">
        <v>3</v>
      </c>
      <c r="G9" s="32">
        <v>58</v>
      </c>
      <c r="H9" s="32">
        <v>46</v>
      </c>
      <c r="I9" s="50">
        <f t="shared" si="0"/>
        <v>10510.9862</v>
      </c>
      <c r="J9" s="32">
        <f t="shared" si="1"/>
        <v>2</v>
      </c>
      <c r="K9" s="42">
        <f t="shared" si="2"/>
        <v>55.166666666666664</v>
      </c>
      <c r="L9" s="50">
        <f t="shared" si="3"/>
        <v>55</v>
      </c>
      <c r="M9" s="57">
        <f t="shared" si="4"/>
        <v>10.986199999999371</v>
      </c>
      <c r="N9" s="36">
        <v>6</v>
      </c>
      <c r="O9" s="43">
        <f>LOOKUP(N9,'[1]レーティング'!$G$2:$G$21,'[1]レーティング'!$H$2:$H$21)</f>
        <v>11.7</v>
      </c>
    </row>
    <row r="10" spans="1:15" ht="13.5">
      <c r="A10" s="51">
        <v>7</v>
      </c>
      <c r="B10" s="24" t="s">
        <v>21</v>
      </c>
      <c r="C10" s="24" t="str">
        <f>LOOKUP(B10,'[1]レーティング'!$D$2:$D$40,'[1]レーティング'!$E$2:$E$40)</f>
        <v>Ｙ－３１Ｓ－ＬＴＤ</v>
      </c>
      <c r="D10" s="24">
        <f>LOOKUP(C10,'[1]レーティング'!$A$2:$A$35,'[1]レーティング'!$B$2:$B$35)</f>
        <v>0.7657</v>
      </c>
      <c r="E10" s="25">
        <v>5</v>
      </c>
      <c r="F10" s="24">
        <v>3</v>
      </c>
      <c r="G10" s="24">
        <v>50</v>
      </c>
      <c r="H10" s="24">
        <v>48</v>
      </c>
      <c r="I10" s="26">
        <f t="shared" si="0"/>
        <v>10603.4136</v>
      </c>
      <c r="J10" s="24">
        <f t="shared" si="1"/>
        <v>2</v>
      </c>
      <c r="K10" s="27">
        <f t="shared" si="2"/>
        <v>56.71666666666667</v>
      </c>
      <c r="L10" s="26">
        <f t="shared" si="3"/>
        <v>56</v>
      </c>
      <c r="M10" s="53">
        <f t="shared" si="4"/>
        <v>43.41359999999986</v>
      </c>
      <c r="N10" s="28">
        <v>7</v>
      </c>
      <c r="O10" s="29">
        <f>LOOKUP(N10,'[1]レーティング'!$G$2:$G$21,'[1]レーティング'!$H$2:$H$21)</f>
        <v>13</v>
      </c>
    </row>
    <row r="11" spans="1:15" ht="13.5">
      <c r="A11" s="48">
        <v>8</v>
      </c>
      <c r="B11" s="39" t="s">
        <v>22</v>
      </c>
      <c r="C11" s="39" t="str">
        <f>LOOKUP(B11,'[1]レーティング'!$D$2:$D$40,'[1]レーティング'!$E$2:$E$40)</f>
        <v>Ｙ－３１Ｓ</v>
      </c>
      <c r="D11" s="39">
        <f>LOOKUP(C11,'[1]レーティング'!$A$2:$A$35,'[1]レーティング'!$B$2:$B$35)</f>
        <v>0.7657</v>
      </c>
      <c r="E11" s="40">
        <v>6</v>
      </c>
      <c r="F11" s="39">
        <v>3</v>
      </c>
      <c r="G11" s="39">
        <v>51</v>
      </c>
      <c r="H11" s="39">
        <v>40</v>
      </c>
      <c r="I11" s="41">
        <f t="shared" si="0"/>
        <v>10643.230000000001</v>
      </c>
      <c r="J11" s="39">
        <f t="shared" si="1"/>
        <v>2</v>
      </c>
      <c r="K11" s="42">
        <f t="shared" si="2"/>
        <v>57.38333333333333</v>
      </c>
      <c r="L11" s="41">
        <f t="shared" si="3"/>
        <v>57</v>
      </c>
      <c r="M11" s="55">
        <f t="shared" si="4"/>
        <v>23.230000000001382</v>
      </c>
      <c r="N11" s="36">
        <v>8</v>
      </c>
      <c r="O11" s="43">
        <f>LOOKUP(N11,'[1]レーティング'!$G$2:$G$21,'[1]レーティング'!$H$2:$H$21)</f>
        <v>14</v>
      </c>
    </row>
    <row r="12" spans="1:15" ht="13.5">
      <c r="A12" s="51">
        <v>9</v>
      </c>
      <c r="B12" s="24" t="s">
        <v>23</v>
      </c>
      <c r="C12" s="24" t="str">
        <f>LOOKUP(B12,'[1]レーティング'!$D$2:$D$40,'[1]レーティング'!$E$2:$E$40)</f>
        <v>Ｙ－４０ＥＸ</v>
      </c>
      <c r="D12" s="24">
        <f>LOOKUP(C12,'[1]レーティング'!$A$2:$A$35,'[1]レーティング'!$B$2:$B$35)</f>
        <v>0.8085</v>
      </c>
      <c r="E12" s="25">
        <v>9</v>
      </c>
      <c r="F12" s="24">
        <v>4</v>
      </c>
      <c r="G12" s="24">
        <v>3</v>
      </c>
      <c r="H12" s="24">
        <v>22</v>
      </c>
      <c r="I12" s="26">
        <f t="shared" si="0"/>
        <v>11805.717</v>
      </c>
      <c r="J12" s="24">
        <f t="shared" si="1"/>
        <v>3</v>
      </c>
      <c r="K12" s="27">
        <f t="shared" si="2"/>
        <v>16.75</v>
      </c>
      <c r="L12" s="26">
        <f t="shared" si="3"/>
        <v>16</v>
      </c>
      <c r="M12" s="53">
        <f t="shared" si="4"/>
        <v>45.71700000000055</v>
      </c>
      <c r="N12" s="28">
        <v>9</v>
      </c>
      <c r="O12" s="29">
        <f>LOOKUP(N12,'[1]レーティング'!$G$2:$G$21,'[1]レーティング'!$H$2:$H$21)</f>
        <v>15</v>
      </c>
    </row>
    <row r="13" spans="1:15" ht="13.5">
      <c r="A13" s="48">
        <v>10</v>
      </c>
      <c r="B13" s="39" t="s">
        <v>24</v>
      </c>
      <c r="C13" s="31" t="str">
        <f>LOOKUP(B13,'[1]レーティング'!$D$2:$D$40,'[1]レーティング'!$E$2:$E$40)</f>
        <v>Ｙ－２３Ⅱ－ＥＸ</v>
      </c>
      <c r="D13" s="49">
        <f>LOOKUP(C13,'[1]レーティング'!$A$2:$A$35,'[1]レーティング'!$B$2:$B$35)</f>
        <v>0.6899</v>
      </c>
      <c r="E13" s="40" t="s">
        <v>25</v>
      </c>
      <c r="F13" s="32"/>
      <c r="G13" s="32"/>
      <c r="H13" s="32"/>
      <c r="I13" s="50">
        <f t="shared" si="0"/>
        <v>0</v>
      </c>
      <c r="J13" s="32">
        <f t="shared" si="1"/>
        <v>0</v>
      </c>
      <c r="K13" s="42">
        <f t="shared" si="2"/>
        <v>0</v>
      </c>
      <c r="L13" s="50">
        <f t="shared" si="3"/>
        <v>0</v>
      </c>
      <c r="M13" s="57">
        <f t="shared" si="4"/>
        <v>0</v>
      </c>
      <c r="N13" s="36">
        <v>13</v>
      </c>
      <c r="O13" s="43">
        <f>LOOKUP(N13,'[1]レーティング'!$G$2:$G$21,'[1]レーティング'!$H$2:$H$21)</f>
        <v>19</v>
      </c>
    </row>
    <row r="14" spans="1:15" ht="13.5">
      <c r="A14" s="1"/>
      <c r="B14" s="2" t="s">
        <v>26</v>
      </c>
      <c r="C14" s="2">
        <v>10</v>
      </c>
      <c r="D14" s="2"/>
      <c r="E14" s="1"/>
      <c r="F14" s="2"/>
      <c r="G14" s="2"/>
      <c r="H14" s="2"/>
      <c r="I14" s="2"/>
      <c r="J14" s="2"/>
      <c r="K14" s="2"/>
      <c r="L14" s="2"/>
      <c r="M14" s="2"/>
      <c r="N14" s="1"/>
      <c r="O14" s="52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:L18"/>
    </sheetView>
  </sheetViews>
  <sheetFormatPr defaultColWidth="9.00390625" defaultRowHeight="13.5"/>
  <cols>
    <col min="1" max="1" width="18.375" style="0" bestFit="1" customWidth="1"/>
    <col min="2" max="2" width="12.75390625" style="0" bestFit="1" customWidth="1"/>
    <col min="3" max="3" width="7.00390625" style="0" bestFit="1" customWidth="1"/>
    <col min="4" max="4" width="8.00390625" style="0" bestFit="1" customWidth="1"/>
    <col min="5" max="5" width="4.75390625" style="0" bestFit="1" customWidth="1"/>
    <col min="6" max="6" width="8.00390625" style="0" bestFit="1" customWidth="1"/>
    <col min="7" max="12" width="4.75390625" style="0" bestFit="1" customWidth="1"/>
  </cols>
  <sheetData>
    <row r="1" spans="1:12" ht="14.25" thickBot="1">
      <c r="A1" s="58"/>
      <c r="B1" s="59"/>
      <c r="C1" s="60"/>
      <c r="D1" s="61">
        <v>2001.5</v>
      </c>
      <c r="E1" s="62"/>
      <c r="F1" s="61">
        <v>2001.9</v>
      </c>
      <c r="G1" s="62"/>
      <c r="H1" s="61"/>
      <c r="I1" s="63"/>
      <c r="J1" s="64"/>
      <c r="K1" s="65"/>
      <c r="L1" s="66" t="s">
        <v>27</v>
      </c>
    </row>
    <row r="2" spans="1:12" ht="13.5">
      <c r="A2" s="67" t="s">
        <v>28</v>
      </c>
      <c r="B2" s="68" t="s">
        <v>29</v>
      </c>
      <c r="C2" s="69" t="s">
        <v>6</v>
      </c>
      <c r="D2" s="70" t="s">
        <v>12</v>
      </c>
      <c r="E2" s="71" t="s">
        <v>13</v>
      </c>
      <c r="F2" s="70" t="s">
        <v>12</v>
      </c>
      <c r="G2" s="71" t="s">
        <v>13</v>
      </c>
      <c r="H2" s="72" t="s">
        <v>12</v>
      </c>
      <c r="I2" s="73" t="s">
        <v>13</v>
      </c>
      <c r="J2" s="70" t="s">
        <v>12</v>
      </c>
      <c r="K2" s="73" t="s">
        <v>13</v>
      </c>
      <c r="L2" s="74" t="s">
        <v>13</v>
      </c>
    </row>
    <row r="3" spans="1:12" ht="13.5">
      <c r="A3" s="75" t="s">
        <v>15</v>
      </c>
      <c r="B3" s="44" t="s">
        <v>30</v>
      </c>
      <c r="C3" s="76">
        <v>0.8</v>
      </c>
      <c r="D3" s="75">
        <v>1</v>
      </c>
      <c r="E3" s="77">
        <f>(1-D3/($F$19+10))*100</f>
        <v>90</v>
      </c>
      <c r="F3" s="75">
        <v>2</v>
      </c>
      <c r="G3" s="77">
        <f aca="true" t="shared" si="0" ref="G3:G8">(1-F3/($H$19+10))*100</f>
        <v>80</v>
      </c>
      <c r="H3" s="75"/>
      <c r="I3" s="78"/>
      <c r="J3" s="75"/>
      <c r="K3" s="77"/>
      <c r="L3" s="79">
        <f aca="true" t="shared" si="1" ref="L3:L16">K3+I3+E3+G3</f>
        <v>170</v>
      </c>
    </row>
    <row r="4" spans="1:12" ht="13.5">
      <c r="A4" s="80" t="s">
        <v>14</v>
      </c>
      <c r="B4" s="81" t="str">
        <f>LOOKUP(A4,'[1]レーティング'!$D$2:$D$40,'[1]レーティング'!$E$2:$E$40)</f>
        <v>Ｙ－３０Ｓ</v>
      </c>
      <c r="C4" s="82">
        <f>LOOKUP(B4,'[1]レーティング'!$A$2:$A$35,'[1]レーティング'!$B$2:$B$35)</f>
        <v>0.7802</v>
      </c>
      <c r="D4" s="80">
        <v>3</v>
      </c>
      <c r="E4" s="83">
        <f>(1-D4/($F$19+10))*100</f>
        <v>70</v>
      </c>
      <c r="F4" s="80">
        <v>1</v>
      </c>
      <c r="G4" s="83">
        <f t="shared" si="0"/>
        <v>90</v>
      </c>
      <c r="H4" s="80"/>
      <c r="I4" s="84"/>
      <c r="J4" s="80"/>
      <c r="K4" s="85"/>
      <c r="L4" s="86">
        <f t="shared" si="1"/>
        <v>160</v>
      </c>
    </row>
    <row r="5" spans="1:12" ht="13.5">
      <c r="A5" s="75" t="s">
        <v>18</v>
      </c>
      <c r="B5" s="44" t="s">
        <v>19</v>
      </c>
      <c r="C5" s="76">
        <v>0.7802</v>
      </c>
      <c r="D5" s="75">
        <v>2</v>
      </c>
      <c r="E5" s="77">
        <f>(1-D5/($F$19+10))*100</f>
        <v>80</v>
      </c>
      <c r="F5" s="75">
        <v>5</v>
      </c>
      <c r="G5" s="77">
        <f t="shared" si="0"/>
        <v>50</v>
      </c>
      <c r="H5" s="75"/>
      <c r="I5" s="78"/>
      <c r="J5" s="75"/>
      <c r="K5" s="77"/>
      <c r="L5" s="79">
        <f t="shared" si="1"/>
        <v>130</v>
      </c>
    </row>
    <row r="6" spans="1:12" ht="13.5">
      <c r="A6" s="87" t="s">
        <v>24</v>
      </c>
      <c r="B6" s="31" t="str">
        <f>LOOKUP(A6,'[1]レーティング'!$D$2:$D$40,'[1]レーティング'!$E$2:$E$40)</f>
        <v>Ｙ－２３Ⅱ－ＥＸ</v>
      </c>
      <c r="C6" s="88">
        <f>LOOKUP(B6,'[1]レーティング'!$A$2:$A$35,'[1]レーティング'!$B$2:$B$35)</f>
        <v>0.6899</v>
      </c>
      <c r="D6" s="87">
        <v>6</v>
      </c>
      <c r="E6" s="85">
        <f>(1-D6/($F$19+10))*100</f>
        <v>40</v>
      </c>
      <c r="F6" s="87">
        <v>13</v>
      </c>
      <c r="G6" s="85">
        <f t="shared" si="0"/>
        <v>-30.000000000000004</v>
      </c>
      <c r="H6" s="87"/>
      <c r="I6" s="89"/>
      <c r="J6" s="87"/>
      <c r="K6" s="85"/>
      <c r="L6" s="90">
        <f t="shared" si="1"/>
        <v>9.999999999999996</v>
      </c>
    </row>
    <row r="7" spans="1:12" ht="13.5">
      <c r="A7" s="75" t="s">
        <v>16</v>
      </c>
      <c r="B7" s="44" t="str">
        <f>LOOKUP(A7,'[1]レーティング'!$D$2:$D$40,'[1]レーティング'!$E$2:$E$40)</f>
        <v>Ｙ－２３Ⅱ</v>
      </c>
      <c r="C7" s="76">
        <f>LOOKUP(B7,'[1]レーティング'!$A$2:$A$35,'[1]レーティング'!$B$2:$B$35)</f>
        <v>0.6899</v>
      </c>
      <c r="D7" s="75"/>
      <c r="E7" s="77"/>
      <c r="F7" s="75">
        <v>3</v>
      </c>
      <c r="G7" s="77">
        <f t="shared" si="0"/>
        <v>70</v>
      </c>
      <c r="H7" s="75"/>
      <c r="I7" s="78"/>
      <c r="J7" s="75"/>
      <c r="K7" s="77"/>
      <c r="L7" s="79">
        <f t="shared" si="1"/>
        <v>70</v>
      </c>
    </row>
    <row r="8" spans="1:12" ht="13.5">
      <c r="A8" s="80" t="s">
        <v>31</v>
      </c>
      <c r="B8" s="81" t="str">
        <f>LOOKUP(A8,'[1]レーティング'!$D$2:$D$40,'[1]レーティング'!$E$2:$E$40)</f>
        <v>Ｙ－３１Ｓ</v>
      </c>
      <c r="C8" s="82">
        <f>LOOKUP(B8,'[1]レーティング'!$A$2:$A$35,'[1]レーティング'!$B$2:$B$35)</f>
        <v>0.7657</v>
      </c>
      <c r="D8" s="80"/>
      <c r="E8" s="83"/>
      <c r="F8" s="80">
        <v>4</v>
      </c>
      <c r="G8" s="83">
        <f t="shared" si="0"/>
        <v>60</v>
      </c>
      <c r="H8" s="80"/>
      <c r="I8" s="84"/>
      <c r="J8" s="80"/>
      <c r="K8" s="85"/>
      <c r="L8" s="86">
        <f t="shared" si="1"/>
        <v>60</v>
      </c>
    </row>
    <row r="9" spans="1:12" ht="13.5">
      <c r="A9" s="91" t="s">
        <v>32</v>
      </c>
      <c r="B9" s="92" t="str">
        <f>LOOKUP(A9,'[1]レーティング'!$D$2:$D$40,'[1]レーティング'!$E$2:$E$40)</f>
        <v>Ｙ－２６ⅡＳ</v>
      </c>
      <c r="C9" s="93" t="s">
        <v>33</v>
      </c>
      <c r="D9" s="91">
        <v>4</v>
      </c>
      <c r="E9" s="94">
        <f>(1-D9/($F$19+10))*100</f>
        <v>60</v>
      </c>
      <c r="F9" s="91"/>
      <c r="G9" s="94"/>
      <c r="H9" s="91"/>
      <c r="I9" s="95"/>
      <c r="J9" s="91"/>
      <c r="K9" s="77"/>
      <c r="L9" s="96">
        <f t="shared" si="1"/>
        <v>60</v>
      </c>
    </row>
    <row r="10" spans="1:12" ht="13.5">
      <c r="A10" s="80" t="s">
        <v>34</v>
      </c>
      <c r="B10" s="81" t="str">
        <f>LOOKUP(A10,'[1]レーティング'!$D$2:$D$40,'[1]レーティング'!$E$2:$E$40)</f>
        <v>Ｙ－３０ＳⅡ</v>
      </c>
      <c r="C10" s="82">
        <f>LOOKUP(B10,'[1]レーティング'!$A$2:$A$35,'[1]レーティング'!$B$2:$B$35)</f>
        <v>0.7508</v>
      </c>
      <c r="D10" s="80">
        <v>5</v>
      </c>
      <c r="E10" s="83">
        <f>(1-D10/($F$19+10))*100</f>
        <v>50</v>
      </c>
      <c r="F10" s="80"/>
      <c r="G10" s="83"/>
      <c r="H10" s="80"/>
      <c r="I10" s="84"/>
      <c r="J10" s="80"/>
      <c r="K10" s="85"/>
      <c r="L10" s="86">
        <f t="shared" si="1"/>
        <v>50</v>
      </c>
    </row>
    <row r="11" spans="1:12" ht="13.5">
      <c r="A11" s="75" t="s">
        <v>20</v>
      </c>
      <c r="B11" s="44" t="str">
        <f>LOOKUP(A11,'[1]レーティング'!$D$2:$D$40,'[1]レーティング'!$E$2:$E$40)</f>
        <v>Ｙ－２６ⅡＳ</v>
      </c>
      <c r="C11" s="76">
        <f>LOOKUP(B11,'[1]レーティング'!$A$2:$A$35,'[1]レーティング'!$B$2:$B$35)</f>
        <v>0.688</v>
      </c>
      <c r="D11" s="75"/>
      <c r="E11" s="77"/>
      <c r="F11" s="75">
        <v>6</v>
      </c>
      <c r="G11" s="77">
        <f>(1-F11/($H$19+10))*100</f>
        <v>40</v>
      </c>
      <c r="H11" s="75"/>
      <c r="I11" s="78"/>
      <c r="J11" s="75"/>
      <c r="K11" s="77"/>
      <c r="L11" s="79">
        <f t="shared" si="1"/>
        <v>40</v>
      </c>
    </row>
    <row r="12" spans="1:12" ht="13.5">
      <c r="A12" s="80" t="s">
        <v>21</v>
      </c>
      <c r="B12" s="81" t="str">
        <f>LOOKUP(A12,'[1]レーティング'!$D$2:$D$40,'[1]レーティング'!$E$2:$E$40)</f>
        <v>Ｙ－３１Ｓ－ＬＴＤ</v>
      </c>
      <c r="C12" s="82">
        <f>LOOKUP(B12,'[1]レーティング'!$A$2:$A$35,'[1]レーティング'!$B$2:$B$35)</f>
        <v>0.7657</v>
      </c>
      <c r="D12" s="80"/>
      <c r="E12" s="83"/>
      <c r="F12" s="80">
        <v>7</v>
      </c>
      <c r="G12" s="83">
        <f>(1-F12/($H$19+10))*100</f>
        <v>30.000000000000004</v>
      </c>
      <c r="H12" s="80"/>
      <c r="I12" s="84"/>
      <c r="J12" s="80"/>
      <c r="K12" s="85"/>
      <c r="L12" s="86">
        <f t="shared" si="1"/>
        <v>30.000000000000004</v>
      </c>
    </row>
    <row r="13" spans="1:12" ht="13.5">
      <c r="A13" s="75" t="s">
        <v>35</v>
      </c>
      <c r="B13" s="44" t="str">
        <f>LOOKUP(A13,'[1]レーティング'!$D$2:$D$40,'[1]レーティング'!$E$2:$E$40)</f>
        <v>Ｙ－３１ＥＸ</v>
      </c>
      <c r="C13" s="76">
        <v>0.7406</v>
      </c>
      <c r="D13" s="75">
        <v>7</v>
      </c>
      <c r="E13" s="77">
        <f>(1-D13/($F$19+10))*100</f>
        <v>30.000000000000004</v>
      </c>
      <c r="F13" s="75"/>
      <c r="G13" s="77"/>
      <c r="H13" s="75"/>
      <c r="I13" s="78"/>
      <c r="J13" s="75"/>
      <c r="K13" s="77"/>
      <c r="L13" s="79">
        <f t="shared" si="1"/>
        <v>30.000000000000004</v>
      </c>
    </row>
    <row r="14" spans="1:12" ht="13.5">
      <c r="A14" s="80" t="s">
        <v>36</v>
      </c>
      <c r="B14" s="81" t="str">
        <f>LOOKUP(A14,'[1]レーティング'!$D$2:$D$40,'[1]レーティング'!$E$2:$E$40)</f>
        <v>Ｙ－３１Ｓ</v>
      </c>
      <c r="C14" s="82">
        <f>LOOKUP(B14,'[1]レーティング'!$A$2:$A$35,'[1]レーティング'!$B$2:$B$35)</f>
        <v>0.7657</v>
      </c>
      <c r="D14" s="80"/>
      <c r="E14" s="83"/>
      <c r="F14" s="80">
        <v>8</v>
      </c>
      <c r="G14" s="83">
        <f>(1-F14/($H$19+10))*100</f>
        <v>19.999999999999996</v>
      </c>
      <c r="H14" s="80"/>
      <c r="I14" s="84"/>
      <c r="J14" s="80"/>
      <c r="K14" s="85"/>
      <c r="L14" s="86">
        <f t="shared" si="1"/>
        <v>19.999999999999996</v>
      </c>
    </row>
    <row r="15" spans="1:12" ht="13.5">
      <c r="A15" s="91" t="s">
        <v>37</v>
      </c>
      <c r="B15" s="92" t="s">
        <v>38</v>
      </c>
      <c r="C15" s="93">
        <v>0.8085</v>
      </c>
      <c r="D15" s="91"/>
      <c r="E15" s="94"/>
      <c r="F15" s="91">
        <v>9</v>
      </c>
      <c r="G15" s="94">
        <f>(1-F15/($H$19+10))*100</f>
        <v>9.999999999999998</v>
      </c>
      <c r="H15" s="91"/>
      <c r="I15" s="95"/>
      <c r="J15" s="91"/>
      <c r="K15" s="77"/>
      <c r="L15" s="96">
        <f t="shared" si="1"/>
        <v>9.999999999999998</v>
      </c>
    </row>
    <row r="16" spans="1:12" ht="14.25" thickBot="1">
      <c r="A16" s="97" t="s">
        <v>39</v>
      </c>
      <c r="B16" s="98" t="s">
        <v>40</v>
      </c>
      <c r="C16" s="99">
        <v>0.7004</v>
      </c>
      <c r="D16" s="97">
        <v>11</v>
      </c>
      <c r="E16" s="100">
        <f>(1-D16/($F$19+10))*100</f>
        <v>-10.000000000000009</v>
      </c>
      <c r="F16" s="97"/>
      <c r="G16" s="100"/>
      <c r="H16" s="97"/>
      <c r="I16" s="101"/>
      <c r="J16" s="97"/>
      <c r="K16" s="102"/>
      <c r="L16" s="103">
        <f t="shared" si="1"/>
        <v>-10.000000000000009</v>
      </c>
    </row>
    <row r="17" spans="1:12" ht="13.5">
      <c r="A17" s="104"/>
      <c r="B17" s="104"/>
      <c r="C17" s="104"/>
      <c r="D17" s="104"/>
      <c r="E17" s="105"/>
      <c r="F17" s="104"/>
      <c r="G17" s="105"/>
      <c r="H17" s="2"/>
      <c r="I17" s="104"/>
      <c r="J17" s="104"/>
      <c r="K17" s="104"/>
      <c r="L17" s="104"/>
    </row>
    <row r="18" spans="1:12" ht="13.5">
      <c r="A18" s="104"/>
      <c r="B18" s="104"/>
      <c r="C18" s="104"/>
      <c r="D18" s="104" t="s">
        <v>26</v>
      </c>
      <c r="E18" s="105">
        <v>8</v>
      </c>
      <c r="F18" s="104" t="s">
        <v>26</v>
      </c>
      <c r="G18" s="105">
        <v>10</v>
      </c>
      <c r="H18" s="2"/>
      <c r="I18" s="104"/>
      <c r="J18" s="104"/>
      <c r="K18" s="104"/>
      <c r="L18" s="10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A.Sato</dc:creator>
  <cp:keywords/>
  <dc:description/>
  <cp:lastModifiedBy>A.Sato</cp:lastModifiedBy>
  <dcterms:created xsi:type="dcterms:W3CDTF">2001-09-04T20:55:50Z</dcterms:created>
  <dcterms:modified xsi:type="dcterms:W3CDTF">2001-09-04T21:15:34Z</dcterms:modified>
  <cp:category/>
  <cp:version/>
  <cp:contentType/>
  <cp:contentStatus/>
</cp:coreProperties>
</file>